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definedNames>
    <definedName name="_xlnm._FilterDatabase" localSheetId="0" hidden="1">Sheet1!$A$1:$E$1470</definedName>
  </definedNames>
  <calcPr calcId="145621"/>
</workbook>
</file>

<file path=xl/calcChain.xml><?xml version="1.0" encoding="utf-8"?>
<calcChain xmlns="http://schemas.openxmlformats.org/spreadsheetml/2006/main">
  <c r="D1470" i="1" l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<sst xmlns="http://schemas.openxmlformats.org/spreadsheetml/2006/main" count="4412" uniqueCount="564">
  <si>
    <t>Район</t>
  </si>
  <si>
    <t>Дом</t>
  </si>
  <si>
    <t>Квартира</t>
  </si>
  <si>
    <t>Код плательщика</t>
  </si>
  <si>
    <t>Долг. Все услуги</t>
  </si>
  <si>
    <t>Щукино</t>
  </si>
  <si>
    <t>Авиационная ул., дом 13</t>
  </si>
  <si>
    <t>16</t>
  </si>
  <si>
    <t>1</t>
  </si>
  <si>
    <t>46</t>
  </si>
  <si>
    <t>90</t>
  </si>
  <si>
    <t>2</t>
  </si>
  <si>
    <t>Авиационная ул., дом 59</t>
  </si>
  <si>
    <t>3</t>
  </si>
  <si>
    <t>69</t>
  </si>
  <si>
    <t>77</t>
  </si>
  <si>
    <t>88</t>
  </si>
  <si>
    <t>110</t>
  </si>
  <si>
    <t>202</t>
  </si>
  <si>
    <t>250</t>
  </si>
  <si>
    <t>258</t>
  </si>
  <si>
    <t>277</t>
  </si>
  <si>
    <t>349</t>
  </si>
  <si>
    <t>499</t>
  </si>
  <si>
    <t>5</t>
  </si>
  <si>
    <t>508</t>
  </si>
  <si>
    <t>509</t>
  </si>
  <si>
    <t>557</t>
  </si>
  <si>
    <t>571</t>
  </si>
  <si>
    <t>Авиационная ул., дом 63</t>
  </si>
  <si>
    <t>43</t>
  </si>
  <si>
    <t>80</t>
  </si>
  <si>
    <t>103</t>
  </si>
  <si>
    <t>128</t>
  </si>
  <si>
    <t>157</t>
  </si>
  <si>
    <t>171</t>
  </si>
  <si>
    <t>186</t>
  </si>
  <si>
    <t>215</t>
  </si>
  <si>
    <t>231</t>
  </si>
  <si>
    <t>232</t>
  </si>
  <si>
    <t>261</t>
  </si>
  <si>
    <t>270</t>
  </si>
  <si>
    <t>284</t>
  </si>
  <si>
    <t>290</t>
  </si>
  <si>
    <t>329</t>
  </si>
  <si>
    <t>336</t>
  </si>
  <si>
    <t>364</t>
  </si>
  <si>
    <t>4</t>
  </si>
  <si>
    <t>375</t>
  </si>
  <si>
    <t>437</t>
  </si>
  <si>
    <t>514</t>
  </si>
  <si>
    <t>Авиационная ул., дом 63 к.2</t>
  </si>
  <si>
    <t>53</t>
  </si>
  <si>
    <t>57</t>
  </si>
  <si>
    <t>61</t>
  </si>
  <si>
    <t>62</t>
  </si>
  <si>
    <t>71</t>
  </si>
  <si>
    <t>75</t>
  </si>
  <si>
    <t>Авиационная ул., дом 65 к.2</t>
  </si>
  <si>
    <t>9</t>
  </si>
  <si>
    <t>33</t>
  </si>
  <si>
    <t>40</t>
  </si>
  <si>
    <t>66</t>
  </si>
  <si>
    <t>Авиационная ул., дом 65 к.3</t>
  </si>
  <si>
    <t>14</t>
  </si>
  <si>
    <t>Авиационная ул., дом 66</t>
  </si>
  <si>
    <t>17</t>
  </si>
  <si>
    <t>44</t>
  </si>
  <si>
    <t>91</t>
  </si>
  <si>
    <t>150</t>
  </si>
  <si>
    <t>209</t>
  </si>
  <si>
    <t>226</t>
  </si>
  <si>
    <t>248</t>
  </si>
  <si>
    <t>302</t>
  </si>
  <si>
    <t>360</t>
  </si>
  <si>
    <t>366</t>
  </si>
  <si>
    <t>Авиационная ул., дом 67 к.1</t>
  </si>
  <si>
    <t>13</t>
  </si>
  <si>
    <t>35</t>
  </si>
  <si>
    <t>45</t>
  </si>
  <si>
    <t>Авиационная ул., дом 68</t>
  </si>
  <si>
    <t>8</t>
  </si>
  <si>
    <t>11</t>
  </si>
  <si>
    <t>28</t>
  </si>
  <si>
    <t>63</t>
  </si>
  <si>
    <t>108</t>
  </si>
  <si>
    <t>196</t>
  </si>
  <si>
    <t>6</t>
  </si>
  <si>
    <t>228</t>
  </si>
  <si>
    <t>7</t>
  </si>
  <si>
    <t>233</t>
  </si>
  <si>
    <t>285</t>
  </si>
  <si>
    <t>291</t>
  </si>
  <si>
    <t>298</t>
  </si>
  <si>
    <t>318</t>
  </si>
  <si>
    <t>326</t>
  </si>
  <si>
    <t>10</t>
  </si>
  <si>
    <t>351</t>
  </si>
  <si>
    <t>362</t>
  </si>
  <si>
    <t>385</t>
  </si>
  <si>
    <t>388</t>
  </si>
  <si>
    <t>398</t>
  </si>
  <si>
    <t>12</t>
  </si>
  <si>
    <t>427</t>
  </si>
  <si>
    <t>440</t>
  </si>
  <si>
    <t>441</t>
  </si>
  <si>
    <t>455</t>
  </si>
  <si>
    <t>457</t>
  </si>
  <si>
    <t>469</t>
  </si>
  <si>
    <t>486</t>
  </si>
  <si>
    <t>502</t>
  </si>
  <si>
    <t>528</t>
  </si>
  <si>
    <t>15</t>
  </si>
  <si>
    <t>537</t>
  </si>
  <si>
    <t>Авиационная ул., дом 70 к.2</t>
  </si>
  <si>
    <t>18</t>
  </si>
  <si>
    <t>56</t>
  </si>
  <si>
    <t>76</t>
  </si>
  <si>
    <t>Авиационная ул., дом 70 к.3</t>
  </si>
  <si>
    <t>25</t>
  </si>
  <si>
    <t>50</t>
  </si>
  <si>
    <t>Авиационная ул., дом 70 к.4</t>
  </si>
  <si>
    <t>68</t>
  </si>
  <si>
    <t>Авиационная ул., дом 72 к.2</t>
  </si>
  <si>
    <t>59</t>
  </si>
  <si>
    <t>94</t>
  </si>
  <si>
    <t>106</t>
  </si>
  <si>
    <t>142</t>
  </si>
  <si>
    <t>152</t>
  </si>
  <si>
    <t>161</t>
  </si>
  <si>
    <t>163</t>
  </si>
  <si>
    <t>Авиационная ул., дом 74 к.2</t>
  </si>
  <si>
    <t>37</t>
  </si>
  <si>
    <t>39</t>
  </si>
  <si>
    <t>Авиационная ул., дом 74 к.3</t>
  </si>
  <si>
    <t>27</t>
  </si>
  <si>
    <t>47</t>
  </si>
  <si>
    <t>58</t>
  </si>
  <si>
    <t>81</t>
  </si>
  <si>
    <t>Авиационная ул., дом 74 к.4</t>
  </si>
  <si>
    <t>48</t>
  </si>
  <si>
    <t>60</t>
  </si>
  <si>
    <t>67</t>
  </si>
  <si>
    <t>70</t>
  </si>
  <si>
    <t>Берзарина ул., дом 4</t>
  </si>
  <si>
    <t>41</t>
  </si>
  <si>
    <t>74</t>
  </si>
  <si>
    <t>Берзарина ул., дом 6 к.1</t>
  </si>
  <si>
    <t>Берзарина ул., дом 8</t>
  </si>
  <si>
    <t>34</t>
  </si>
  <si>
    <t>Берзарина ул., дом 10 к.2</t>
  </si>
  <si>
    <t>Берзарина ул., дом 14</t>
  </si>
  <si>
    <t>1а</t>
  </si>
  <si>
    <t>Берзарина ул., дом 16</t>
  </si>
  <si>
    <t>Берзарина ул., дом 22</t>
  </si>
  <si>
    <t>22</t>
  </si>
  <si>
    <t>Берзарина ул., дом 26</t>
  </si>
  <si>
    <t>20</t>
  </si>
  <si>
    <t>26</t>
  </si>
  <si>
    <t>Бирюзова маршала ул., дом 2</t>
  </si>
  <si>
    <t>24</t>
  </si>
  <si>
    <t>29</t>
  </si>
  <si>
    <t>124</t>
  </si>
  <si>
    <t>132</t>
  </si>
  <si>
    <t>Бирюзова маршала ул., дом 3</t>
  </si>
  <si>
    <t>Бирюзова маршала ул., дом 4 к.1</t>
  </si>
  <si>
    <t>72</t>
  </si>
  <si>
    <t>Бирюзова маршала ул., дом 4 к.2</t>
  </si>
  <si>
    <t>187</t>
  </si>
  <si>
    <t>Бирюзова маршала ул., дом 7</t>
  </si>
  <si>
    <t>Бирюзова маршала ул., дом 8 к.1</t>
  </si>
  <si>
    <t>21</t>
  </si>
  <si>
    <t>54</t>
  </si>
  <si>
    <t>86</t>
  </si>
  <si>
    <t>Бирюзова маршала ул., дом 8 к.2</t>
  </si>
  <si>
    <t>189</t>
  </si>
  <si>
    <t>194</t>
  </si>
  <si>
    <t>206</t>
  </si>
  <si>
    <t>Бирюзова маршала ул., дом 8 к.3</t>
  </si>
  <si>
    <t>235</t>
  </si>
  <si>
    <t>266</t>
  </si>
  <si>
    <t>271</t>
  </si>
  <si>
    <t>Бирюзова маршала ул., дом 8 к.4</t>
  </si>
  <si>
    <t>292</t>
  </si>
  <si>
    <t>300</t>
  </si>
  <si>
    <t>301</t>
  </si>
  <si>
    <t>Бирюзова маршала ул., дом 9</t>
  </si>
  <si>
    <t>73</t>
  </si>
  <si>
    <t>Бирюзова маршала ул., дом 10 к.1</t>
  </si>
  <si>
    <t>30</t>
  </si>
  <si>
    <t>42</t>
  </si>
  <si>
    <t>Бирюзова маршала ул., дом 10 к.2</t>
  </si>
  <si>
    <t>Бирюзова маршала ул., дом 11</t>
  </si>
  <si>
    <t>55</t>
  </si>
  <si>
    <t>101</t>
  </si>
  <si>
    <t>Бирюзова маршала ул., дом 12</t>
  </si>
  <si>
    <t>Бирюзова маршала ул., дом 13</t>
  </si>
  <si>
    <t>104</t>
  </si>
  <si>
    <t>Бирюзова маршала ул., дом 14</t>
  </si>
  <si>
    <t>Бирюзова маршала ул., дом 16</t>
  </si>
  <si>
    <t>Бирюзова маршала ул., дом 17</t>
  </si>
  <si>
    <t>Бирюзова маршала ул., дом 18</t>
  </si>
  <si>
    <t>Бирюзова маршала ул., дом 19</t>
  </si>
  <si>
    <t>32</t>
  </si>
  <si>
    <t>Бирюзова маршала ул., дом 20 к.1</t>
  </si>
  <si>
    <t>Бирюзова маршала ул., дом 20 к.2</t>
  </si>
  <si>
    <t>79</t>
  </si>
  <si>
    <t>Бирюзова маршала ул., дом 22 к.1</t>
  </si>
  <si>
    <t>Бирюзова маршала ул., дом 22 к.2</t>
  </si>
  <si>
    <t>Бирюзова маршала ул., дом 22 к.3</t>
  </si>
  <si>
    <t>Бирюзова маршала ул., дом 23</t>
  </si>
  <si>
    <t>Бирюзова маршала ул., дом 24</t>
  </si>
  <si>
    <t>Бирюзова маршала ул., дом 26</t>
  </si>
  <si>
    <t>Бирюзова маршала ул., дом 28</t>
  </si>
  <si>
    <t>Бирюзова маршала ул., дом 30</t>
  </si>
  <si>
    <t>83</t>
  </si>
  <si>
    <t>Бирюзова маршала ул., дом 34</t>
  </si>
  <si>
    <t>Бирюзова маршала ул., дом 35 к.1</t>
  </si>
  <si>
    <t>Бирюзова маршала ул., дом 35 к.2</t>
  </si>
  <si>
    <t>84</t>
  </si>
  <si>
    <t>Бирюзова маршала ул., дом 39</t>
  </si>
  <si>
    <t>51</t>
  </si>
  <si>
    <t>Бирюзова маршала ул., дом 41</t>
  </si>
  <si>
    <t>112</t>
  </si>
  <si>
    <t>Бочвара академика ул., дом 2</t>
  </si>
  <si>
    <t>100</t>
  </si>
  <si>
    <t>Бочвара академика ул., дом 3 к.1</t>
  </si>
  <si>
    <t>Бочвара академика ул., дом 3 к.2</t>
  </si>
  <si>
    <t>Бочвара академика ул., дом 5 к.1</t>
  </si>
  <si>
    <t>93</t>
  </si>
  <si>
    <t>98</t>
  </si>
  <si>
    <t>167</t>
  </si>
  <si>
    <t>182</t>
  </si>
  <si>
    <t>Бочвара академика ул., дом 5 к.2</t>
  </si>
  <si>
    <t>99</t>
  </si>
  <si>
    <t>149</t>
  </si>
  <si>
    <t>158</t>
  </si>
  <si>
    <t>Бочвара академика ул., дом 5 к.3</t>
  </si>
  <si>
    <t>36</t>
  </si>
  <si>
    <t>130</t>
  </si>
  <si>
    <t>160</t>
  </si>
  <si>
    <t>188</t>
  </si>
  <si>
    <t>Бочвара академика ул., дом 6</t>
  </si>
  <si>
    <t>Бочвара академика ул., дом 7 к.1</t>
  </si>
  <si>
    <t>52</t>
  </si>
  <si>
    <t>Бочвара академика ул., дом 8</t>
  </si>
  <si>
    <t>92</t>
  </si>
  <si>
    <t>118</t>
  </si>
  <si>
    <t>125</t>
  </si>
  <si>
    <t>137</t>
  </si>
  <si>
    <t>138</t>
  </si>
  <si>
    <t>148</t>
  </si>
  <si>
    <t>Бочвара академика ул., дом 9</t>
  </si>
  <si>
    <t>Бочвара академика ул., дом 10а</t>
  </si>
  <si>
    <t>49</t>
  </si>
  <si>
    <t>Бочвара академика ул., дом 10б</t>
  </si>
  <si>
    <t>Бочвара академика ул., дом 12</t>
  </si>
  <si>
    <t>Бочвара академика ул., дом 13</t>
  </si>
  <si>
    <t>Бочвара академика ул., дом 17</t>
  </si>
  <si>
    <t>89</t>
  </si>
  <si>
    <t>Василевского маршала ул., дом 1 к.1</t>
  </si>
  <si>
    <t>129</t>
  </si>
  <si>
    <t>218</t>
  </si>
  <si>
    <t>Василевского маршала ул., дом 5 к.2</t>
  </si>
  <si>
    <t>133</t>
  </si>
  <si>
    <t>136</t>
  </si>
  <si>
    <t>139</t>
  </si>
  <si>
    <t>181</t>
  </si>
  <si>
    <t>210</t>
  </si>
  <si>
    <t>279</t>
  </si>
  <si>
    <t>282</t>
  </si>
  <si>
    <t>286</t>
  </si>
  <si>
    <t>305</t>
  </si>
  <si>
    <t>Василевского маршала ул., дом 7 к.1</t>
  </si>
  <si>
    <t>Василевского маршала ул., дом 7 к.2</t>
  </si>
  <si>
    <t>121</t>
  </si>
  <si>
    <t>156</t>
  </si>
  <si>
    <t>179</t>
  </si>
  <si>
    <t>253</t>
  </si>
  <si>
    <t>274</t>
  </si>
  <si>
    <t>Василевского маршала ул., дом 9 к.2</t>
  </si>
  <si>
    <t>19</t>
  </si>
  <si>
    <t>38</t>
  </si>
  <si>
    <t>Василевского маршала ул., дом 9 к.3</t>
  </si>
  <si>
    <t>23</t>
  </si>
  <si>
    <t>Василевского маршала ул., дом 9 к.4</t>
  </si>
  <si>
    <t>Василевского маршала ул., дом 13 к.1</t>
  </si>
  <si>
    <t>Василевского маршала ул., дом 15</t>
  </si>
  <si>
    <t>95</t>
  </si>
  <si>
    <t>Вершинина маршала ул., дом 3</t>
  </si>
  <si>
    <t>141</t>
  </si>
  <si>
    <t>Вершинина маршала ул., дом 3 к.2</t>
  </si>
  <si>
    <t>Вершинина маршала ул., дом 4 к.1</t>
  </si>
  <si>
    <t>Вершинина маршала ул., дом 5</t>
  </si>
  <si>
    <t>Вершинина маршала ул., дом 6</t>
  </si>
  <si>
    <t>31</t>
  </si>
  <si>
    <t>Вершинина маршала ул., дом 7</t>
  </si>
  <si>
    <t>Вершинина маршала ул., дом 9</t>
  </si>
  <si>
    <t>Вершинина маршала ул., дом 10</t>
  </si>
  <si>
    <t>Волоколамский 1-й пр., дом 2</t>
  </si>
  <si>
    <t>Волоколамский 1-й пр., дом 4</t>
  </si>
  <si>
    <t>Волоколамский 1-й пр., дом 5</t>
  </si>
  <si>
    <t>Волоколамский 1-й пр., дом 6 к.1</t>
  </si>
  <si>
    <t>Волоколамский 1-й пр., дом 6 к.2</t>
  </si>
  <si>
    <t>87</t>
  </si>
  <si>
    <t>97</t>
  </si>
  <si>
    <t>113</t>
  </si>
  <si>
    <t>Волоколамский 1-й пр., дом 7 к.1</t>
  </si>
  <si>
    <t>64</t>
  </si>
  <si>
    <t>65</t>
  </si>
  <si>
    <t>Волоколамский 1-й пр., дом 7 к.2</t>
  </si>
  <si>
    <t>Волоколамский 1-й пр., дом 7 к.3</t>
  </si>
  <si>
    <t>Волоколамский 1-й пр., дом 7 к.4</t>
  </si>
  <si>
    <t>Волоколамский 1-й пр., дом 8 к.1</t>
  </si>
  <si>
    <t>Волоколамский 1-й пр., дом 8 к.2</t>
  </si>
  <si>
    <t>Волоколамский 1-й пр., дом 11 к.1</t>
  </si>
  <si>
    <t>Волоколамский 1-й пр., дом 11 к.2</t>
  </si>
  <si>
    <t>Волоколамский 1-й пр., дом 11 к.3</t>
  </si>
  <si>
    <t>Волоколамский 1-й пр., дом 13</t>
  </si>
  <si>
    <t>Волоколамский 1-й пр., дом 15/16</t>
  </si>
  <si>
    <t>Волоколамский 3-й пр., дом 2</t>
  </si>
  <si>
    <t>Волоколамский 3-й пр., дом 6 к.1</t>
  </si>
  <si>
    <t>Волоколамский 3-й пр., дом 6 к.2</t>
  </si>
  <si>
    <t>Волоколамский 3-й пр., дом 8 к.1</t>
  </si>
  <si>
    <t>Волоколамский 3-й пр., дом 8 к.2</t>
  </si>
  <si>
    <t>Волоколамский 3-й пр., дом 10 к.1</t>
  </si>
  <si>
    <t>Волоколамский 3-й пр., дом 10 к.2</t>
  </si>
  <si>
    <t>Волоколамский 3-й пр., дом 12 к.1</t>
  </si>
  <si>
    <t>Волоколамский 3-й пр., дом 12 к.2</t>
  </si>
  <si>
    <t>Волоколамский 3-й пр., дом 14 к. 1</t>
  </si>
  <si>
    <t>Волоколамский Б. пр., дом 1</t>
  </si>
  <si>
    <t>Волоколамский Б. пр., дом 12</t>
  </si>
  <si>
    <t>Гамалеи ул., дом 1</t>
  </si>
  <si>
    <t>Гамалеи ул., дом 8</t>
  </si>
  <si>
    <t>Гамалеи ул., дом 19 к.2</t>
  </si>
  <si>
    <t>127</t>
  </si>
  <si>
    <t>198</t>
  </si>
  <si>
    <t>Гамалеи ул., дом 23 к.2</t>
  </si>
  <si>
    <t>Живописная ул., дом 30 к.1</t>
  </si>
  <si>
    <t>Живописная ул., дом 30 к.2</t>
  </si>
  <si>
    <t>Живописная ул., дом 30 к.3</t>
  </si>
  <si>
    <t>Живописная ул., дом 30 к.4</t>
  </si>
  <si>
    <t>Живописная ул., дом 32 к.2</t>
  </si>
  <si>
    <t>Живописная ул., дом 34 к.1</t>
  </si>
  <si>
    <t>Живописная ул., дом 34 к.2</t>
  </si>
  <si>
    <t>Живописная ул., дом 34 к.3</t>
  </si>
  <si>
    <t>120</t>
  </si>
  <si>
    <t>140</t>
  </si>
  <si>
    <t>147</t>
  </si>
  <si>
    <t>168</t>
  </si>
  <si>
    <t>Живописная ул., дом 34 к.4</t>
  </si>
  <si>
    <t>205</t>
  </si>
  <si>
    <t>208</t>
  </si>
  <si>
    <t>230</t>
  </si>
  <si>
    <t>Живописная ул., дом 36 к.2</t>
  </si>
  <si>
    <t>20-21</t>
  </si>
  <si>
    <t>Живописная ул., дом 48</t>
  </si>
  <si>
    <t>Живописная ул., дом 52</t>
  </si>
  <si>
    <t>85</t>
  </si>
  <si>
    <t>Живописная ул., дом 54 к.1</t>
  </si>
  <si>
    <t>78</t>
  </si>
  <si>
    <t>Живописная ул., дом 56</t>
  </si>
  <si>
    <t>Живописная ул., дом 58</t>
  </si>
  <si>
    <t>Конева маршала ул., дом 1</t>
  </si>
  <si>
    <t>Конева маршала ул., дом 2</t>
  </si>
  <si>
    <t>Конева маршала ул., дом 3</t>
  </si>
  <si>
    <t>Конева маршала ул., дом 4 к.1</t>
  </si>
  <si>
    <t>Конева маршала ул., дом 4 к.2</t>
  </si>
  <si>
    <t>Конева маршала ул., дом 5</t>
  </si>
  <si>
    <t>Конева маршала ул., дом 8 к.1</t>
  </si>
  <si>
    <t>Конева маршала ул., дом 8 к.2</t>
  </si>
  <si>
    <t>Конева маршала ул., дом 8 к.3</t>
  </si>
  <si>
    <t>Конева маршала ул., дом 9</t>
  </si>
  <si>
    <t>Конева маршала ул., дом 12</t>
  </si>
  <si>
    <t>Конева маршала ул., дом 13</t>
  </si>
  <si>
    <t>Конева маршала ул., дом 16</t>
  </si>
  <si>
    <t>Левченко Ирины ул., дом 1</t>
  </si>
  <si>
    <t>105</t>
  </si>
  <si>
    <t>154</t>
  </si>
  <si>
    <t>317</t>
  </si>
  <si>
    <t>353</t>
  </si>
  <si>
    <t>424</t>
  </si>
  <si>
    <t>436</t>
  </si>
  <si>
    <t>Левченко Ирины ул., дом 2</t>
  </si>
  <si>
    <t>Левченко Ирины ул., дом 3</t>
  </si>
  <si>
    <t>Левченко Ирины ул., дом 4</t>
  </si>
  <si>
    <t>Левченко Ирины ул., дом 6</t>
  </si>
  <si>
    <t>Левченко Ирины ул., дом 7</t>
  </si>
  <si>
    <t>Максимова ул., дом 6</t>
  </si>
  <si>
    <t>119</t>
  </si>
  <si>
    <t>Малиновского маршала ул., дом 1</t>
  </si>
  <si>
    <t>Малиновского маршала ул., дом 3</t>
  </si>
  <si>
    <t>Малиновского маршала ул., дом 4</t>
  </si>
  <si>
    <t>Малиновского маршала ул., дом 5</t>
  </si>
  <si>
    <t>111</t>
  </si>
  <si>
    <t>Малиновского маршала ул., дом 6 к.1</t>
  </si>
  <si>
    <t>164</t>
  </si>
  <si>
    <t>Малиновского маршала ул., дом 6 к.2</t>
  </si>
  <si>
    <t>183</t>
  </si>
  <si>
    <t>197</t>
  </si>
  <si>
    <t>201</t>
  </si>
  <si>
    <t>Малиновского маршала ул., дом 8</t>
  </si>
  <si>
    <t>190</t>
  </si>
  <si>
    <t>Мерецкова маршала ул., дом 2</t>
  </si>
  <si>
    <t>102</t>
  </si>
  <si>
    <t>Мерецкова маршала ул., дом 4</t>
  </si>
  <si>
    <t>Мерецкова маршала ул., дом 5</t>
  </si>
  <si>
    <t>Мерецкова маршала ул., дом 6</t>
  </si>
  <si>
    <t>Мерецкова маршала ул., дом 12</t>
  </si>
  <si>
    <t>Народного Ополчения ул., дом 36</t>
  </si>
  <si>
    <t>Народного Ополчения ул., дом 37 к.1</t>
  </si>
  <si>
    <t>Народного Ополчения ул., дом 38 к.1</t>
  </si>
  <si>
    <t>Народного Ополчения ул., дом 39 к.1</t>
  </si>
  <si>
    <t>Народного Ополчения ул., дом 40 к.1</t>
  </si>
  <si>
    <t>Народного Ополчения ул., дом 41</t>
  </si>
  <si>
    <t>Народного Ополчения ул., дом 42 к.1</t>
  </si>
  <si>
    <t>114</t>
  </si>
  <si>
    <t>159</t>
  </si>
  <si>
    <t>180</t>
  </si>
  <si>
    <t>184</t>
  </si>
  <si>
    <t>216</t>
  </si>
  <si>
    <t>221</t>
  </si>
  <si>
    <t>251</t>
  </si>
  <si>
    <t>Народного Ополчения ул., дом 42 к.2</t>
  </si>
  <si>
    <t>Народного Ополчения ул., дом 42 к.3</t>
  </si>
  <si>
    <t>Народного Ополчения ул., дом 43 к.1</t>
  </si>
  <si>
    <t>Народного Ополчения ул., дом 44 к.1</t>
  </si>
  <si>
    <t>144</t>
  </si>
  <si>
    <t>Народного Ополчения ул., дом 44 к.2</t>
  </si>
  <si>
    <t>Народного Ополчения ул., дом 45</t>
  </si>
  <si>
    <t>Народного Ополчения ул., дом 48 к.1</t>
  </si>
  <si>
    <t>Народного Ополчения ул., дом 49 к.1</t>
  </si>
  <si>
    <t>Народного Ополчения ул., дом 54</t>
  </si>
  <si>
    <t>Новикова маршала ул., дом 2 к.2</t>
  </si>
  <si>
    <t>116</t>
  </si>
  <si>
    <t>Новикова маршала ул., дом 2 к.3</t>
  </si>
  <si>
    <t>204</t>
  </si>
  <si>
    <t>213</t>
  </si>
  <si>
    <t>Новикова маршала ул., дом 4 к.1</t>
  </si>
  <si>
    <t>Новикова маршала ул., дом 4 к.2</t>
  </si>
  <si>
    <t>Новикова маршала ул., дом 6 к.1</t>
  </si>
  <si>
    <t>Новикова маршала ул., дом 6 к.2</t>
  </si>
  <si>
    <t>Новикова маршала ул., дом 8 к.1</t>
  </si>
  <si>
    <t>Новикова маршала ул., дом 8 к.2</t>
  </si>
  <si>
    <t>Новикова маршала ул., дом 8 к.3</t>
  </si>
  <si>
    <t>Новикова маршала ул., дом 11</t>
  </si>
  <si>
    <t>82</t>
  </si>
  <si>
    <t>Новикова маршала ул., дом 12 к.1</t>
  </si>
  <si>
    <t>9а</t>
  </si>
  <si>
    <t>Новикова маршала ул., дом 15</t>
  </si>
  <si>
    <t>Новикова маршала ул., дом 16</t>
  </si>
  <si>
    <t>Новикова маршала ул., дом 18</t>
  </si>
  <si>
    <t>Новикова маршала ул., дом 19 к.1</t>
  </si>
  <si>
    <t>Новикова маршала ул., дом 19 к.2</t>
  </si>
  <si>
    <t>Новикова маршала ул., дом 20</t>
  </si>
  <si>
    <t>Новикова маршала ул., дом 21</t>
  </si>
  <si>
    <t>Новощукинская ул., дом 1</t>
  </si>
  <si>
    <t>Новощукинская ул., дом 2</t>
  </si>
  <si>
    <t>Новощукинская ул., дом 3</t>
  </si>
  <si>
    <t>Новощукинская ул., дом 4</t>
  </si>
  <si>
    <t>115</t>
  </si>
  <si>
    <t>117</t>
  </si>
  <si>
    <t>155</t>
  </si>
  <si>
    <t>Новощукинская ул., дом 5</t>
  </si>
  <si>
    <t>Новощукинская ул., дом 8</t>
  </si>
  <si>
    <t>96</t>
  </si>
  <si>
    <t>131</t>
  </si>
  <si>
    <t>165</t>
  </si>
  <si>
    <t>173</t>
  </si>
  <si>
    <t>177</t>
  </si>
  <si>
    <t>193</t>
  </si>
  <si>
    <t>195</t>
  </si>
  <si>
    <t>199</t>
  </si>
  <si>
    <t>217</t>
  </si>
  <si>
    <t>224</t>
  </si>
  <si>
    <t>225</t>
  </si>
  <si>
    <t>246</t>
  </si>
  <si>
    <t>252</t>
  </si>
  <si>
    <t>263</t>
  </si>
  <si>
    <t>293</t>
  </si>
  <si>
    <t>294</t>
  </si>
  <si>
    <t>295</t>
  </si>
  <si>
    <t>Новощукинская ул., дом 9</t>
  </si>
  <si>
    <t>Новощукинская ул., дом 10 к.2</t>
  </si>
  <si>
    <t>Новощукинская ул., дом 11</t>
  </si>
  <si>
    <t>Новощукинская ул., дом 12</t>
  </si>
  <si>
    <t>Новощукинская ул., дом 14</t>
  </si>
  <si>
    <t>Новощукинская ул., дом 16</t>
  </si>
  <si>
    <t>Новощукинская ул., дом 18 к.1</t>
  </si>
  <si>
    <t>Новощукинская ул., дом 20</t>
  </si>
  <si>
    <t>Новощукинская ул., дом 22</t>
  </si>
  <si>
    <t>Расплетина ул., дом 1</t>
  </si>
  <si>
    <t>Расплетина ул., дом 2</t>
  </si>
  <si>
    <t>107</t>
  </si>
  <si>
    <t>146</t>
  </si>
  <si>
    <t>Расплетина ул., дом 3 к.2</t>
  </si>
  <si>
    <t>174</t>
  </si>
  <si>
    <t>Расплетина ул., дом 3 к.3</t>
  </si>
  <si>
    <t>122</t>
  </si>
  <si>
    <t>176</t>
  </si>
  <si>
    <t>178</t>
  </si>
  <si>
    <t>Расплетина ул., дом 4 к.1</t>
  </si>
  <si>
    <t>Расплетина ул., дом 4 к.4</t>
  </si>
  <si>
    <t>Расплетина ул., дом 6 к.1</t>
  </si>
  <si>
    <t>Расплетина ул., дом 6 к.2</t>
  </si>
  <si>
    <t>Расплетина ул., дом 8 к.1</t>
  </si>
  <si>
    <t>Расплетина ул., дом 8 к.2</t>
  </si>
  <si>
    <t>Расплетина ул., дом 9</t>
  </si>
  <si>
    <t>Расплетина ул., дом 12 к.2</t>
  </si>
  <si>
    <t>Расплетина ул., дом 13</t>
  </si>
  <si>
    <t>Расплетина ул., дом 17</t>
  </si>
  <si>
    <t>Расплетина ул., дом 19</t>
  </si>
  <si>
    <t>Расплетина ул., дом 19 к.2</t>
  </si>
  <si>
    <t>Расплетина ул., дом 20</t>
  </si>
  <si>
    <t>Расплетина ул., дом 28</t>
  </si>
  <si>
    <t>Расплетина ул., дом 32 к.1</t>
  </si>
  <si>
    <t>Расплетина ул., дом 34</t>
  </si>
  <si>
    <t>Рогова ул., дом 7 к.2</t>
  </si>
  <si>
    <t>299</t>
  </si>
  <si>
    <t>Рогова ул., дом 15 к.2</t>
  </si>
  <si>
    <t>Рыбалко маршала ул., дом 1</t>
  </si>
  <si>
    <t>Рыбалко маршала ул., дом 3</t>
  </si>
  <si>
    <t>Рыбалко маршала ул., дом 4-В</t>
  </si>
  <si>
    <t>162</t>
  </si>
  <si>
    <t>Рыбалко маршала ул., дом 4 к.Г</t>
  </si>
  <si>
    <t>Рыбалко маршала ул., дом 4 к.1</t>
  </si>
  <si>
    <t>Рыбалко маршала ул., дом 5</t>
  </si>
  <si>
    <t>Рыбалко маршала ул., дом 7</t>
  </si>
  <si>
    <t>Рыбалко маршала ул., дом 8</t>
  </si>
  <si>
    <t>Рыбалко маршала ул., дом 9</t>
  </si>
  <si>
    <t>Рыбалко маршала ул., дом 10</t>
  </si>
  <si>
    <t>Рыбалко маршала ул., дом 11</t>
  </si>
  <si>
    <t>Рыбалко маршала ул., дом 12 к.1</t>
  </si>
  <si>
    <t>Рыбалко маршала ул., дом 12 к.2</t>
  </si>
  <si>
    <t>Рыбалко маршала ул., дом 12 к.3</t>
  </si>
  <si>
    <t>Рыбалко маршала ул., дом 13</t>
  </si>
  <si>
    <t>Рыбалко маршала ул., дом 14 к.2</t>
  </si>
  <si>
    <t>Рыбалко маршала ул., дом 14 к.3</t>
  </si>
  <si>
    <t>Рыбалко маршала ул., дом 14 к.4</t>
  </si>
  <si>
    <t>Рыбалко маршала ул., дом 16 к.1</t>
  </si>
  <si>
    <t>Рыбалко маршала ул., дом 16 к.2</t>
  </si>
  <si>
    <t>Рыбалко маршала ул., дом 16 к.3</t>
  </si>
  <si>
    <t>Рыбалко маршала ул., дом 16 к.4</t>
  </si>
  <si>
    <t>Рыбалко маршала ул., дом 18 к.2</t>
  </si>
  <si>
    <t>Рыбалко маршала ул., дом 18 к.3</t>
  </si>
  <si>
    <t>Рыбалко маршала ул., дом 20</t>
  </si>
  <si>
    <t>Соколовского маршала ул., дом 2</t>
  </si>
  <si>
    <t>Соколовского маршала ул., дом 6</t>
  </si>
  <si>
    <t>Соколовского маршала ул., дом 11 к.1</t>
  </si>
  <si>
    <t>Соколовского маршала ул., дом 11 к.2</t>
  </si>
  <si>
    <t>Соколовского маршала ул., дом 12</t>
  </si>
  <si>
    <t>Соколовского маршала ул., дом 13</t>
  </si>
  <si>
    <t>Соколовского маршала ул., дом 14</t>
  </si>
  <si>
    <t>Тепличный пер., дом 3</t>
  </si>
  <si>
    <t>Тепличный пер., дом 4</t>
  </si>
  <si>
    <t>151</t>
  </si>
  <si>
    <t>247</t>
  </si>
  <si>
    <t>355</t>
  </si>
  <si>
    <t>421</t>
  </si>
  <si>
    <t>432</t>
  </si>
  <si>
    <t>459</t>
  </si>
  <si>
    <t>490</t>
  </si>
  <si>
    <t>Тепличный пер., дом 5</t>
  </si>
  <si>
    <t>Тепличный пер., дом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</si>
</sst>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EF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0"/>
  <sheetViews>
    <sheetView tabSelected="1" topLeftCell="A1265" workbookViewId="0">
      <selection activeCell="E1482" sqref="E1482"/>
    </sheetView>
  </sheetViews>
  <sheetFormatPr defaultRowHeight="15" x14ac:dyDescent="0.25"/>
  <cols>
    <col min="2" max="2" width="41.7109375" customWidth="1"/>
    <col min="4" max="4" width="19.5703125" style="3" customWidth="1"/>
    <col min="5" max="5" width="23" customWidth="1"/>
  </cols>
  <sheetData>
    <row r="1" spans="1:5" ht="30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x14ac:dyDescent="0.25">
      <c r="A2" t="s">
        <v>5</v>
      </c>
      <c r="B2" t="s">
        <v>6</v>
      </c>
      <c r="C2" t="s">
        <v>7</v>
      </c>
      <c r="D2" s="3">
        <f>HYPERLINK("https://szao.dolgi.msk.ru/account/3470000834/", 3470000834)</f>
        <v>3470000834</v>
      </c>
      <c r="E2">
        <v>35837.58</v>
      </c>
    </row>
    <row r="3" spans="1:5" x14ac:dyDescent="0.25">
      <c r="A3" t="s">
        <v>5</v>
      </c>
      <c r="B3" t="s">
        <v>6</v>
      </c>
      <c r="C3" t="s">
        <v>9</v>
      </c>
      <c r="D3" s="3">
        <f>HYPERLINK("https://szao.dolgi.msk.ru/account/3470001415/", 3470001415)</f>
        <v>3470001415</v>
      </c>
      <c r="E3">
        <v>24610.17</v>
      </c>
    </row>
    <row r="4" spans="1:5" x14ac:dyDescent="0.25">
      <c r="A4" t="s">
        <v>5</v>
      </c>
      <c r="B4" t="s">
        <v>6</v>
      </c>
      <c r="C4" t="s">
        <v>10</v>
      </c>
      <c r="D4" s="3">
        <f>HYPERLINK("https://szao.dolgi.msk.ru/account/3470469923/", 3470469923)</f>
        <v>3470469923</v>
      </c>
      <c r="E4">
        <v>22376.17</v>
      </c>
    </row>
    <row r="5" spans="1:5" x14ac:dyDescent="0.25">
      <c r="A5" t="s">
        <v>5</v>
      </c>
      <c r="B5" t="s">
        <v>12</v>
      </c>
      <c r="C5" t="s">
        <v>13</v>
      </c>
      <c r="D5" s="3">
        <f>HYPERLINK("https://szao.dolgi.msk.ru/account/3470430279/", 3470430279)</f>
        <v>3470430279</v>
      </c>
      <c r="E5">
        <v>23158.7</v>
      </c>
    </row>
    <row r="6" spans="1:5" x14ac:dyDescent="0.25">
      <c r="A6" t="s">
        <v>5</v>
      </c>
      <c r="B6" t="s">
        <v>12</v>
      </c>
      <c r="C6" t="s">
        <v>14</v>
      </c>
      <c r="D6" s="3">
        <f>HYPERLINK("https://szao.dolgi.msk.ru/account/3470431191/", 3470431191)</f>
        <v>3470431191</v>
      </c>
      <c r="E6">
        <v>55988.7</v>
      </c>
    </row>
    <row r="7" spans="1:5" x14ac:dyDescent="0.25">
      <c r="A7" t="s">
        <v>5</v>
      </c>
      <c r="B7" t="s">
        <v>12</v>
      </c>
      <c r="C7" t="s">
        <v>15</v>
      </c>
      <c r="D7" s="3">
        <f>HYPERLINK("https://szao.dolgi.msk.ru/account/3470441277/", 3470441277)</f>
        <v>3470441277</v>
      </c>
      <c r="E7">
        <v>57937.4</v>
      </c>
    </row>
    <row r="8" spans="1:5" x14ac:dyDescent="0.25">
      <c r="A8" t="s">
        <v>5</v>
      </c>
      <c r="B8" t="s">
        <v>12</v>
      </c>
      <c r="C8" t="s">
        <v>16</v>
      </c>
      <c r="D8" s="3">
        <f>HYPERLINK("https://szao.dolgi.msk.ru/account/3470432469/", 3470432469)</f>
        <v>3470432469</v>
      </c>
      <c r="E8">
        <v>10995.34</v>
      </c>
    </row>
    <row r="9" spans="1:5" x14ac:dyDescent="0.25">
      <c r="A9" t="s">
        <v>5</v>
      </c>
      <c r="B9" t="s">
        <v>12</v>
      </c>
      <c r="C9" t="s">
        <v>17</v>
      </c>
      <c r="D9" s="3">
        <f>HYPERLINK("https://szao.dolgi.msk.ru/account/3470422383/", 3470422383)</f>
        <v>3470422383</v>
      </c>
      <c r="E9">
        <v>7865.06</v>
      </c>
    </row>
    <row r="10" spans="1:5" x14ac:dyDescent="0.25">
      <c r="A10" t="s">
        <v>5</v>
      </c>
      <c r="B10" t="s">
        <v>12</v>
      </c>
      <c r="C10" t="s">
        <v>18</v>
      </c>
      <c r="D10" s="3">
        <f>HYPERLINK("https://szao.dolgi.msk.ru/account/3470441533/", 3470441533)</f>
        <v>3470441533</v>
      </c>
      <c r="E10">
        <v>60684.09</v>
      </c>
    </row>
    <row r="11" spans="1:5" x14ac:dyDescent="0.25">
      <c r="A11" t="s">
        <v>5</v>
      </c>
      <c r="B11" t="s">
        <v>12</v>
      </c>
      <c r="C11" t="s">
        <v>19</v>
      </c>
      <c r="D11" s="3">
        <f>HYPERLINK("https://szao.dolgi.msk.ru/account/3470433488/", 3470433488)</f>
        <v>3470433488</v>
      </c>
      <c r="E11">
        <v>11873.55</v>
      </c>
    </row>
    <row r="12" spans="1:5" x14ac:dyDescent="0.25">
      <c r="A12" t="s">
        <v>5</v>
      </c>
      <c r="B12" t="s">
        <v>12</v>
      </c>
      <c r="C12" t="s">
        <v>20</v>
      </c>
      <c r="D12" s="3">
        <f>HYPERLINK("https://szao.dolgi.msk.ru/account/3470441859/", 3470441859)</f>
        <v>3470441859</v>
      </c>
      <c r="E12">
        <v>14491.92</v>
      </c>
    </row>
    <row r="13" spans="1:5" x14ac:dyDescent="0.25">
      <c r="A13" t="s">
        <v>5</v>
      </c>
      <c r="B13" t="s">
        <v>12</v>
      </c>
      <c r="C13" t="s">
        <v>21</v>
      </c>
      <c r="D13" s="3">
        <f>HYPERLINK("https://szao.dolgi.msk.ru/account/3470434181/", 3470434181)</f>
        <v>3470434181</v>
      </c>
      <c r="E13">
        <v>24719.75</v>
      </c>
    </row>
    <row r="14" spans="1:5" x14ac:dyDescent="0.25">
      <c r="A14" t="s">
        <v>5</v>
      </c>
      <c r="B14" t="s">
        <v>12</v>
      </c>
      <c r="C14" t="s">
        <v>22</v>
      </c>
      <c r="D14" s="3">
        <f>HYPERLINK("https://szao.dolgi.msk.ru/account/3470428929/", 3470428929)</f>
        <v>3470428929</v>
      </c>
      <c r="E14">
        <v>196380.98</v>
      </c>
    </row>
    <row r="15" spans="1:5" x14ac:dyDescent="0.25">
      <c r="A15" t="s">
        <v>5</v>
      </c>
      <c r="B15" t="s">
        <v>12</v>
      </c>
      <c r="C15" t="s">
        <v>23</v>
      </c>
      <c r="D15" s="3">
        <f>HYPERLINK("https://szao.dolgi.msk.ru/account/3470433867/", 3470433867)</f>
        <v>3470433867</v>
      </c>
      <c r="E15">
        <v>20858.560000000001</v>
      </c>
    </row>
    <row r="16" spans="1:5" x14ac:dyDescent="0.25">
      <c r="A16" t="s">
        <v>5</v>
      </c>
      <c r="B16" t="s">
        <v>12</v>
      </c>
      <c r="C16" t="s">
        <v>25</v>
      </c>
      <c r="D16" s="3">
        <f>HYPERLINK("https://szao.dolgi.msk.ru/account/3470441672/", 3470441672)</f>
        <v>3470441672</v>
      </c>
      <c r="E16">
        <v>103695.29</v>
      </c>
    </row>
    <row r="17" spans="1:5" x14ac:dyDescent="0.25">
      <c r="A17" t="s">
        <v>5</v>
      </c>
      <c r="B17" t="s">
        <v>12</v>
      </c>
      <c r="C17" t="s">
        <v>26</v>
      </c>
      <c r="D17" s="3">
        <f>HYPERLINK("https://szao.dolgi.msk.ru/account/3470441752/", 3470441752)</f>
        <v>3470441752</v>
      </c>
      <c r="E17">
        <v>15858.15</v>
      </c>
    </row>
    <row r="18" spans="1:5" x14ac:dyDescent="0.25">
      <c r="A18" t="s">
        <v>5</v>
      </c>
      <c r="B18" t="s">
        <v>12</v>
      </c>
      <c r="C18" t="s">
        <v>27</v>
      </c>
      <c r="D18" s="3">
        <f>HYPERLINK("https://szao.dolgi.msk.ru/account/3470429059/", 3470429059)</f>
        <v>3470429059</v>
      </c>
      <c r="E18">
        <v>52049.38</v>
      </c>
    </row>
    <row r="19" spans="1:5" x14ac:dyDescent="0.25">
      <c r="A19" t="s">
        <v>5</v>
      </c>
      <c r="B19" t="s">
        <v>12</v>
      </c>
      <c r="C19" t="s">
        <v>28</v>
      </c>
      <c r="D19" s="3">
        <f>HYPERLINK("https://szao.dolgi.msk.ru/account/3470431597/", 3470431597)</f>
        <v>3470431597</v>
      </c>
      <c r="E19">
        <v>16634.259999999998</v>
      </c>
    </row>
    <row r="20" spans="1:5" x14ac:dyDescent="0.25">
      <c r="A20" t="s">
        <v>5</v>
      </c>
      <c r="B20" t="s">
        <v>29</v>
      </c>
      <c r="C20" t="s">
        <v>30</v>
      </c>
      <c r="D20" s="3">
        <f>HYPERLINK("https://szao.dolgi.msk.ru/account/3470460208/", 3470460208)</f>
        <v>3470460208</v>
      </c>
      <c r="E20">
        <v>15875.35</v>
      </c>
    </row>
    <row r="21" spans="1:5" x14ac:dyDescent="0.25">
      <c r="A21" t="s">
        <v>5</v>
      </c>
      <c r="B21" t="s">
        <v>29</v>
      </c>
      <c r="C21" t="s">
        <v>31</v>
      </c>
      <c r="D21" s="3">
        <f>HYPERLINK("https://szao.dolgi.msk.ru/account/3470462748/", 3470462748)</f>
        <v>3470462748</v>
      </c>
      <c r="E21">
        <v>38890.65</v>
      </c>
    </row>
    <row r="22" spans="1:5" x14ac:dyDescent="0.25">
      <c r="A22" t="s">
        <v>5</v>
      </c>
      <c r="B22" t="s">
        <v>29</v>
      </c>
      <c r="C22" t="s">
        <v>32</v>
      </c>
      <c r="D22" s="3">
        <f>HYPERLINK("https://szao.dolgi.msk.ru/account/3470461331/", 3470461331)</f>
        <v>3470461331</v>
      </c>
      <c r="E22">
        <v>161974.72</v>
      </c>
    </row>
    <row r="23" spans="1:5" x14ac:dyDescent="0.25">
      <c r="A23" t="s">
        <v>5</v>
      </c>
      <c r="B23" t="s">
        <v>29</v>
      </c>
      <c r="C23" t="s">
        <v>33</v>
      </c>
      <c r="D23" s="3">
        <f>HYPERLINK("https://szao.dolgi.msk.ru/account/3470461681/", 3470461681)</f>
        <v>3470461681</v>
      </c>
      <c r="E23">
        <v>106323.1</v>
      </c>
    </row>
    <row r="24" spans="1:5" x14ac:dyDescent="0.25">
      <c r="A24" t="s">
        <v>5</v>
      </c>
      <c r="B24" t="s">
        <v>29</v>
      </c>
      <c r="C24" t="s">
        <v>34</v>
      </c>
      <c r="D24" s="3">
        <f>HYPERLINK("https://szao.dolgi.msk.ru/account/3470462115/", 3470462115)</f>
        <v>3470462115</v>
      </c>
      <c r="E24">
        <v>31648.28</v>
      </c>
    </row>
    <row r="25" spans="1:5" x14ac:dyDescent="0.25">
      <c r="A25" t="s">
        <v>5</v>
      </c>
      <c r="B25" t="s">
        <v>29</v>
      </c>
      <c r="C25" t="s">
        <v>35</v>
      </c>
      <c r="D25" s="3">
        <f>HYPERLINK("https://szao.dolgi.msk.ru/account/3470462326/", 3470462326)</f>
        <v>3470462326</v>
      </c>
      <c r="E25">
        <v>8270.3799999999992</v>
      </c>
    </row>
    <row r="26" spans="1:5" x14ac:dyDescent="0.25">
      <c r="A26" t="s">
        <v>5</v>
      </c>
      <c r="B26" t="s">
        <v>29</v>
      </c>
      <c r="C26" t="s">
        <v>36</v>
      </c>
      <c r="D26" s="3">
        <f>HYPERLINK("https://szao.dolgi.msk.ru/account/3470462561/", 3470462561)</f>
        <v>3470462561</v>
      </c>
      <c r="E26">
        <v>36596.959999999999</v>
      </c>
    </row>
    <row r="27" spans="1:5" x14ac:dyDescent="0.25">
      <c r="A27" t="s">
        <v>5</v>
      </c>
      <c r="B27" t="s">
        <v>29</v>
      </c>
      <c r="C27" t="s">
        <v>37</v>
      </c>
      <c r="D27" s="3">
        <f>HYPERLINK("https://szao.dolgi.msk.ru/account/3470463222/", 3470463222)</f>
        <v>3470463222</v>
      </c>
      <c r="E27">
        <v>139332.18</v>
      </c>
    </row>
    <row r="28" spans="1:5" x14ac:dyDescent="0.25">
      <c r="A28" t="s">
        <v>5</v>
      </c>
      <c r="B28" t="s">
        <v>29</v>
      </c>
      <c r="C28" t="s">
        <v>38</v>
      </c>
      <c r="D28" s="3">
        <f>HYPERLINK("https://szao.dolgi.msk.ru/account/3470462692/", 3470462692)</f>
        <v>3470462692</v>
      </c>
      <c r="E28">
        <v>28253.83</v>
      </c>
    </row>
    <row r="29" spans="1:5" x14ac:dyDescent="0.25">
      <c r="A29" t="s">
        <v>5</v>
      </c>
      <c r="B29" t="s">
        <v>29</v>
      </c>
      <c r="C29" t="s">
        <v>39</v>
      </c>
      <c r="D29" s="3">
        <f>HYPERLINK("https://szao.dolgi.msk.ru/account/3470462668/", 3470462668)</f>
        <v>3470462668</v>
      </c>
      <c r="E29">
        <v>22986.18</v>
      </c>
    </row>
    <row r="30" spans="1:5" x14ac:dyDescent="0.25">
      <c r="A30" t="s">
        <v>5</v>
      </c>
      <c r="B30" t="s">
        <v>29</v>
      </c>
      <c r="C30" t="s">
        <v>40</v>
      </c>
      <c r="D30" s="3">
        <f>HYPERLINK("https://szao.dolgi.msk.ru/account/3470459397/", 3470459397)</f>
        <v>3470459397</v>
      </c>
      <c r="E30">
        <v>12896.39</v>
      </c>
    </row>
    <row r="31" spans="1:5" x14ac:dyDescent="0.25">
      <c r="A31" t="s">
        <v>5</v>
      </c>
      <c r="B31" t="s">
        <v>29</v>
      </c>
      <c r="C31" t="s">
        <v>41</v>
      </c>
      <c r="D31" s="3">
        <f>HYPERLINK("https://szao.dolgi.msk.ru/account/3470459629/", 3470459629)</f>
        <v>3470459629</v>
      </c>
      <c r="E31">
        <v>49211.44</v>
      </c>
    </row>
    <row r="32" spans="1:5" x14ac:dyDescent="0.25">
      <c r="A32" t="s">
        <v>5</v>
      </c>
      <c r="B32" t="s">
        <v>29</v>
      </c>
      <c r="C32" t="s">
        <v>42</v>
      </c>
      <c r="D32" s="3">
        <f>HYPERLINK("https://szao.dolgi.msk.ru/account/3470459848/", 3470459848)</f>
        <v>3470459848</v>
      </c>
      <c r="E32">
        <v>268316.67</v>
      </c>
    </row>
    <row r="33" spans="1:5" x14ac:dyDescent="0.25">
      <c r="A33" t="s">
        <v>5</v>
      </c>
      <c r="B33" t="s">
        <v>29</v>
      </c>
      <c r="C33" t="s">
        <v>43</v>
      </c>
      <c r="D33" s="3">
        <f>HYPERLINK("https://szao.dolgi.msk.ru/account/3470459979/", 3470459979)</f>
        <v>3470459979</v>
      </c>
      <c r="E33">
        <v>14106.09</v>
      </c>
    </row>
    <row r="34" spans="1:5" x14ac:dyDescent="0.25">
      <c r="A34" t="s">
        <v>5</v>
      </c>
      <c r="B34" t="s">
        <v>29</v>
      </c>
      <c r="C34" t="s">
        <v>44</v>
      </c>
      <c r="D34" s="3">
        <f>HYPERLINK("https://szao.dolgi.msk.ru/account/3470460873/", 3470460873)</f>
        <v>3470460873</v>
      </c>
      <c r="E34">
        <v>32354.71</v>
      </c>
    </row>
    <row r="35" spans="1:5" x14ac:dyDescent="0.25">
      <c r="A35" t="s">
        <v>5</v>
      </c>
      <c r="B35" t="s">
        <v>29</v>
      </c>
      <c r="C35" t="s">
        <v>45</v>
      </c>
      <c r="D35" s="3">
        <f>HYPERLINK("https://szao.dolgi.msk.ru/account/3470460996/", 3470460996)</f>
        <v>3470460996</v>
      </c>
      <c r="E35">
        <v>32073.7</v>
      </c>
    </row>
    <row r="36" spans="1:5" x14ac:dyDescent="0.25">
      <c r="A36" t="s">
        <v>5</v>
      </c>
      <c r="B36" t="s">
        <v>29</v>
      </c>
      <c r="C36" t="s">
        <v>46</v>
      </c>
      <c r="D36" s="3">
        <f>HYPERLINK("https://szao.dolgi.msk.ru/account/3470463417/", 3470463417)</f>
        <v>3470463417</v>
      </c>
      <c r="E36">
        <v>146556.35</v>
      </c>
    </row>
    <row r="37" spans="1:5" x14ac:dyDescent="0.25">
      <c r="A37" t="s">
        <v>5</v>
      </c>
      <c r="B37" t="s">
        <v>29</v>
      </c>
      <c r="C37" t="s">
        <v>48</v>
      </c>
      <c r="D37" s="3">
        <f>HYPERLINK("https://szao.dolgi.msk.ru/account/3470463484/", 3470463484)</f>
        <v>3470463484</v>
      </c>
      <c r="E37">
        <v>17648.439999999999</v>
      </c>
    </row>
    <row r="38" spans="1:5" x14ac:dyDescent="0.25">
      <c r="A38" t="s">
        <v>5</v>
      </c>
      <c r="B38" t="s">
        <v>29</v>
      </c>
      <c r="C38" t="s">
        <v>49</v>
      </c>
      <c r="D38" s="3">
        <f>HYPERLINK("https://szao.dolgi.msk.ru/account/3470464428/", 3470464428)</f>
        <v>3470464428</v>
      </c>
      <c r="E38">
        <v>78215.55</v>
      </c>
    </row>
    <row r="39" spans="1:5" x14ac:dyDescent="0.25">
      <c r="A39" t="s">
        <v>5</v>
      </c>
      <c r="B39" t="s">
        <v>29</v>
      </c>
      <c r="C39" t="s">
        <v>50</v>
      </c>
      <c r="D39" s="3">
        <f>HYPERLINK("https://szao.dolgi.msk.ru/account/3470464647/", 3470464647)</f>
        <v>3470464647</v>
      </c>
      <c r="E39">
        <v>13629.42</v>
      </c>
    </row>
    <row r="40" spans="1:5" x14ac:dyDescent="0.25">
      <c r="A40" t="s">
        <v>5</v>
      </c>
      <c r="B40" t="s">
        <v>51</v>
      </c>
      <c r="C40" t="s">
        <v>52</v>
      </c>
      <c r="D40" s="3">
        <f>HYPERLINK("https://szao.dolgi.msk.ru/account/3470005643/", 3470005643)</f>
        <v>3470005643</v>
      </c>
      <c r="E40">
        <v>14868.6</v>
      </c>
    </row>
    <row r="41" spans="1:5" x14ac:dyDescent="0.25">
      <c r="A41" t="s">
        <v>5</v>
      </c>
      <c r="B41" t="s">
        <v>51</v>
      </c>
      <c r="C41" t="s">
        <v>53</v>
      </c>
      <c r="D41" s="3">
        <f>HYPERLINK("https://szao.dolgi.msk.ru/account/3470005694/", 3470005694)</f>
        <v>3470005694</v>
      </c>
      <c r="E41">
        <v>58816.54</v>
      </c>
    </row>
    <row r="42" spans="1:5" x14ac:dyDescent="0.25">
      <c r="A42" t="s">
        <v>5</v>
      </c>
      <c r="B42" t="s">
        <v>51</v>
      </c>
      <c r="C42" t="s">
        <v>54</v>
      </c>
      <c r="D42" s="3">
        <f>HYPERLINK("https://szao.dolgi.msk.ru/account/3470005758/", 3470005758)</f>
        <v>3470005758</v>
      </c>
      <c r="E42">
        <v>35362.47</v>
      </c>
    </row>
    <row r="43" spans="1:5" x14ac:dyDescent="0.25">
      <c r="A43" t="s">
        <v>5</v>
      </c>
      <c r="B43" t="s">
        <v>51</v>
      </c>
      <c r="C43" t="s">
        <v>55</v>
      </c>
      <c r="D43" s="3">
        <f>HYPERLINK("https://szao.dolgi.msk.ru/account/3470005766/", 3470005766)</f>
        <v>3470005766</v>
      </c>
      <c r="E43">
        <v>207800.09</v>
      </c>
    </row>
    <row r="44" spans="1:5" x14ac:dyDescent="0.25">
      <c r="A44" t="s">
        <v>5</v>
      </c>
      <c r="B44" t="s">
        <v>51</v>
      </c>
      <c r="C44" t="s">
        <v>56</v>
      </c>
      <c r="D44" s="3">
        <f>HYPERLINK("https://szao.dolgi.msk.ru/account/3470005897/", 3470005897)</f>
        <v>3470005897</v>
      </c>
      <c r="E44">
        <v>16913.47</v>
      </c>
    </row>
    <row r="45" spans="1:5" x14ac:dyDescent="0.25">
      <c r="A45" t="s">
        <v>5</v>
      </c>
      <c r="B45" t="s">
        <v>51</v>
      </c>
      <c r="C45" t="s">
        <v>57</v>
      </c>
      <c r="D45" s="3">
        <f>HYPERLINK("https://szao.dolgi.msk.ru/account/3470005942/", 3470005942)</f>
        <v>3470005942</v>
      </c>
      <c r="E45">
        <v>10870.15</v>
      </c>
    </row>
    <row r="46" spans="1:5" x14ac:dyDescent="0.25">
      <c r="A46" t="s">
        <v>5</v>
      </c>
      <c r="B46" t="s">
        <v>58</v>
      </c>
      <c r="C46" t="s">
        <v>59</v>
      </c>
      <c r="D46" s="3">
        <f>HYPERLINK("https://szao.dolgi.msk.ru/account/3470008035/", 3470008035)</f>
        <v>3470008035</v>
      </c>
      <c r="E46">
        <v>17022.66</v>
      </c>
    </row>
    <row r="47" spans="1:5" x14ac:dyDescent="0.25">
      <c r="A47" t="s">
        <v>5</v>
      </c>
      <c r="B47" t="s">
        <v>58</v>
      </c>
      <c r="C47" t="s">
        <v>60</v>
      </c>
      <c r="D47" s="3">
        <f>HYPERLINK("https://szao.dolgi.msk.ru/account/3470007374/", 3470007374)</f>
        <v>3470007374</v>
      </c>
      <c r="E47">
        <v>23903.08</v>
      </c>
    </row>
    <row r="48" spans="1:5" x14ac:dyDescent="0.25">
      <c r="A48" t="s">
        <v>5</v>
      </c>
      <c r="B48" t="s">
        <v>58</v>
      </c>
      <c r="C48" t="s">
        <v>61</v>
      </c>
      <c r="D48" s="3">
        <f>HYPERLINK("https://szao.dolgi.msk.ru/account/3470007489/", 3470007489)</f>
        <v>3470007489</v>
      </c>
      <c r="E48">
        <v>70658.210000000006</v>
      </c>
    </row>
    <row r="49" spans="1:5" x14ac:dyDescent="0.25">
      <c r="A49" t="s">
        <v>5</v>
      </c>
      <c r="B49" t="s">
        <v>58</v>
      </c>
      <c r="C49" t="s">
        <v>62</v>
      </c>
      <c r="D49" s="3">
        <f>HYPERLINK("https://szao.dolgi.msk.ru/account/3470007825/", 3470007825)</f>
        <v>3470007825</v>
      </c>
      <c r="E49">
        <v>19958.47</v>
      </c>
    </row>
    <row r="50" spans="1:5" x14ac:dyDescent="0.25">
      <c r="A50" t="s">
        <v>5</v>
      </c>
      <c r="B50" t="s">
        <v>58</v>
      </c>
      <c r="C50" t="s">
        <v>31</v>
      </c>
      <c r="D50" s="3">
        <f>HYPERLINK("https://szao.dolgi.msk.ru/account/3470008027/", 3470008027)</f>
        <v>3470008027</v>
      </c>
      <c r="E50">
        <v>21547.56</v>
      </c>
    </row>
    <row r="51" spans="1:5" x14ac:dyDescent="0.25">
      <c r="A51" t="s">
        <v>5</v>
      </c>
      <c r="B51" t="s">
        <v>63</v>
      </c>
      <c r="C51" t="s">
        <v>64</v>
      </c>
      <c r="D51" s="3">
        <f>HYPERLINK("https://szao.dolgi.msk.ru/account/3470008107/", 3470008107)</f>
        <v>3470008107</v>
      </c>
      <c r="E51">
        <v>74717.39</v>
      </c>
    </row>
    <row r="52" spans="1:5" x14ac:dyDescent="0.25">
      <c r="A52" t="s">
        <v>5</v>
      </c>
      <c r="B52" t="s">
        <v>63</v>
      </c>
      <c r="C52" t="s">
        <v>55</v>
      </c>
      <c r="D52" s="3">
        <f>HYPERLINK("https://szao.dolgi.msk.ru/account/3470008756/", 3470008756)</f>
        <v>3470008756</v>
      </c>
      <c r="E52">
        <v>7698.86</v>
      </c>
    </row>
    <row r="53" spans="1:5" x14ac:dyDescent="0.25">
      <c r="A53" t="s">
        <v>5</v>
      </c>
      <c r="B53" t="s">
        <v>65</v>
      </c>
      <c r="C53" t="s">
        <v>66</v>
      </c>
      <c r="D53" s="3">
        <f>HYPERLINK("https://szao.dolgi.msk.ru/account/3470411094/", 3470411094)</f>
        <v>3470411094</v>
      </c>
      <c r="E53">
        <v>13302.76</v>
      </c>
    </row>
    <row r="54" spans="1:5" x14ac:dyDescent="0.25">
      <c r="A54" t="s">
        <v>5</v>
      </c>
      <c r="B54" t="s">
        <v>65</v>
      </c>
      <c r="C54" t="s">
        <v>67</v>
      </c>
      <c r="D54" s="3">
        <f>HYPERLINK("https://szao.dolgi.msk.ru/account/3470411422/", 3470411422)</f>
        <v>3470411422</v>
      </c>
      <c r="E54">
        <v>84102.31</v>
      </c>
    </row>
    <row r="55" spans="1:5" x14ac:dyDescent="0.25">
      <c r="A55" t="s">
        <v>5</v>
      </c>
      <c r="B55" t="s">
        <v>65</v>
      </c>
      <c r="C55" t="s">
        <v>62</v>
      </c>
      <c r="D55" s="3">
        <f>HYPERLINK("https://szao.dolgi.msk.ru/account/3470411692/", 3470411692)</f>
        <v>3470411692</v>
      </c>
      <c r="E55">
        <v>8752.6299999999992</v>
      </c>
    </row>
    <row r="56" spans="1:5" x14ac:dyDescent="0.25">
      <c r="A56" t="s">
        <v>5</v>
      </c>
      <c r="B56" t="s">
        <v>65</v>
      </c>
      <c r="C56" t="s">
        <v>68</v>
      </c>
      <c r="D56" s="3">
        <f>HYPERLINK("https://szao.dolgi.msk.ru/account/3470412011/", 3470412011)</f>
        <v>3470412011</v>
      </c>
      <c r="E56">
        <v>22057.65</v>
      </c>
    </row>
    <row r="57" spans="1:5" x14ac:dyDescent="0.25">
      <c r="A57" t="s">
        <v>5</v>
      </c>
      <c r="B57" t="s">
        <v>65</v>
      </c>
      <c r="C57" t="s">
        <v>69</v>
      </c>
      <c r="D57" s="3">
        <f>HYPERLINK("https://szao.dolgi.msk.ru/account/3470415263/", 3470415263)</f>
        <v>3470415263</v>
      </c>
      <c r="E57">
        <v>14799.82</v>
      </c>
    </row>
    <row r="58" spans="1:5" x14ac:dyDescent="0.25">
      <c r="A58" t="s">
        <v>5</v>
      </c>
      <c r="B58" t="s">
        <v>65</v>
      </c>
      <c r="C58" t="s">
        <v>70</v>
      </c>
      <c r="D58" s="3">
        <f>HYPERLINK("https://szao.dolgi.msk.ru/account/3470414586/", 3470414586)</f>
        <v>3470414586</v>
      </c>
      <c r="E58">
        <v>19986.7</v>
      </c>
    </row>
    <row r="59" spans="1:5" x14ac:dyDescent="0.25">
      <c r="A59" t="s">
        <v>5</v>
      </c>
      <c r="B59" t="s">
        <v>65</v>
      </c>
      <c r="C59" t="s">
        <v>71</v>
      </c>
      <c r="D59" s="3">
        <f>HYPERLINK("https://szao.dolgi.msk.ru/account/3470414383/", 3470414383)</f>
        <v>3470414383</v>
      </c>
      <c r="E59">
        <v>9305.1299999999992</v>
      </c>
    </row>
    <row r="60" spans="1:5" x14ac:dyDescent="0.25">
      <c r="A60" t="s">
        <v>5</v>
      </c>
      <c r="B60" t="s">
        <v>65</v>
      </c>
      <c r="C60" t="s">
        <v>72</v>
      </c>
      <c r="D60" s="3">
        <f>HYPERLINK("https://szao.dolgi.msk.ru/account/3470414113/", 3470414113)</f>
        <v>3470414113</v>
      </c>
      <c r="E60">
        <v>9552.8700000000008</v>
      </c>
    </row>
    <row r="61" spans="1:5" x14ac:dyDescent="0.25">
      <c r="A61" t="s">
        <v>5</v>
      </c>
      <c r="B61" t="s">
        <v>65</v>
      </c>
      <c r="C61" t="s">
        <v>73</v>
      </c>
      <c r="D61" s="3">
        <f>HYPERLINK("https://szao.dolgi.msk.ru/account/3470413508/", 3470413508)</f>
        <v>3470413508</v>
      </c>
      <c r="E61">
        <v>5908.71</v>
      </c>
    </row>
    <row r="62" spans="1:5" x14ac:dyDescent="0.25">
      <c r="A62" t="s">
        <v>5</v>
      </c>
      <c r="B62" t="s">
        <v>65</v>
      </c>
      <c r="C62" t="s">
        <v>74</v>
      </c>
      <c r="D62" s="3">
        <f>HYPERLINK("https://szao.dolgi.msk.ru/account/3470412812/", 3470412812)</f>
        <v>3470412812</v>
      </c>
      <c r="E62">
        <v>46038.8</v>
      </c>
    </row>
    <row r="63" spans="1:5" x14ac:dyDescent="0.25">
      <c r="A63" t="s">
        <v>5</v>
      </c>
      <c r="B63" t="s">
        <v>65</v>
      </c>
      <c r="C63" t="s">
        <v>75</v>
      </c>
      <c r="D63" s="3">
        <f>HYPERLINK("https://szao.dolgi.msk.ru/account/3470412767/", 3470412767)</f>
        <v>3470412767</v>
      </c>
      <c r="E63">
        <v>83229.429999999993</v>
      </c>
    </row>
    <row r="64" spans="1:5" x14ac:dyDescent="0.25">
      <c r="A64" t="s">
        <v>5</v>
      </c>
      <c r="B64" t="s">
        <v>76</v>
      </c>
      <c r="C64" t="s">
        <v>77</v>
      </c>
      <c r="D64" s="3">
        <f>HYPERLINK("https://szao.dolgi.msk.ru/account/3470008983/", 3470008983)</f>
        <v>3470008983</v>
      </c>
      <c r="E64">
        <v>16571.8</v>
      </c>
    </row>
    <row r="65" spans="1:5" x14ac:dyDescent="0.25">
      <c r="A65" t="s">
        <v>5</v>
      </c>
      <c r="B65" t="s">
        <v>76</v>
      </c>
      <c r="C65" t="s">
        <v>78</v>
      </c>
      <c r="D65" s="3">
        <f>HYPERLINK("https://szao.dolgi.msk.ru/account/3470009273/", 3470009273)</f>
        <v>3470009273</v>
      </c>
      <c r="E65">
        <v>22338.22</v>
      </c>
    </row>
    <row r="66" spans="1:5" x14ac:dyDescent="0.25">
      <c r="A66" t="s">
        <v>5</v>
      </c>
      <c r="B66" t="s">
        <v>76</v>
      </c>
      <c r="C66" t="s">
        <v>79</v>
      </c>
      <c r="D66" s="3">
        <f>HYPERLINK("https://szao.dolgi.msk.ru/account/3470009417/", 3470009417)</f>
        <v>3470009417</v>
      </c>
      <c r="E66">
        <v>56015.27</v>
      </c>
    </row>
    <row r="67" spans="1:5" x14ac:dyDescent="0.25">
      <c r="A67" t="s">
        <v>5</v>
      </c>
      <c r="B67" t="s">
        <v>80</v>
      </c>
      <c r="C67" t="s">
        <v>81</v>
      </c>
      <c r="D67" s="3">
        <f>HYPERLINK("https://szao.dolgi.msk.ru/account/3470017396/", 3470017396)</f>
        <v>3470017396</v>
      </c>
      <c r="E67">
        <v>397698.78</v>
      </c>
    </row>
    <row r="68" spans="1:5" x14ac:dyDescent="0.25">
      <c r="A68" t="s">
        <v>5</v>
      </c>
      <c r="B68" t="s">
        <v>80</v>
      </c>
      <c r="C68" t="s">
        <v>82</v>
      </c>
      <c r="D68" s="3">
        <f>HYPERLINK("https://szao.dolgi.msk.ru/account/3470011197/", 3470011197)</f>
        <v>3470011197</v>
      </c>
      <c r="E68">
        <v>3997.25</v>
      </c>
    </row>
    <row r="69" spans="1:5" x14ac:dyDescent="0.25">
      <c r="A69" t="s">
        <v>5</v>
      </c>
      <c r="B69" t="s">
        <v>80</v>
      </c>
      <c r="C69" t="s">
        <v>84</v>
      </c>
      <c r="D69" s="3">
        <f>HYPERLINK("https://szao.dolgi.msk.ru/account/3470017177/", 3470017177)</f>
        <v>3470017177</v>
      </c>
      <c r="E69">
        <v>37507.839999999997</v>
      </c>
    </row>
    <row r="70" spans="1:5" x14ac:dyDescent="0.25">
      <c r="A70" t="s">
        <v>5</v>
      </c>
      <c r="B70" t="s">
        <v>80</v>
      </c>
      <c r="C70" t="s">
        <v>57</v>
      </c>
      <c r="D70" s="3">
        <f>HYPERLINK("https://szao.dolgi.msk.ru/account/3470017337/", 3470017337)</f>
        <v>3470017337</v>
      </c>
      <c r="E70">
        <v>34856.980000000003</v>
      </c>
    </row>
    <row r="71" spans="1:5" x14ac:dyDescent="0.25">
      <c r="A71" t="s">
        <v>5</v>
      </c>
      <c r="B71" t="s">
        <v>80</v>
      </c>
      <c r="C71" t="s">
        <v>85</v>
      </c>
      <c r="D71" s="3">
        <f>HYPERLINK("https://szao.dolgi.msk.ru/account/3470011162/", 3470011162)</f>
        <v>3470011162</v>
      </c>
      <c r="E71">
        <v>32591.13</v>
      </c>
    </row>
    <row r="72" spans="1:5" x14ac:dyDescent="0.25">
      <c r="A72" t="s">
        <v>5</v>
      </c>
      <c r="B72" t="s">
        <v>80</v>
      </c>
      <c r="C72" t="s">
        <v>86</v>
      </c>
      <c r="D72" s="3">
        <f>HYPERLINK("https://szao.dolgi.msk.ru/account/3470012341/", 3470012341)</f>
        <v>3470012341</v>
      </c>
      <c r="E72">
        <v>138029.59</v>
      </c>
    </row>
    <row r="73" spans="1:5" x14ac:dyDescent="0.25">
      <c r="A73" t="s">
        <v>5</v>
      </c>
      <c r="B73" t="s">
        <v>80</v>
      </c>
      <c r="C73" t="s">
        <v>88</v>
      </c>
      <c r="D73" s="3">
        <f>HYPERLINK("https://szao.dolgi.msk.ru/account/3470012763/", 3470012763)</f>
        <v>3470012763</v>
      </c>
      <c r="E73">
        <v>15680.51</v>
      </c>
    </row>
    <row r="74" spans="1:5" x14ac:dyDescent="0.25">
      <c r="A74" t="s">
        <v>5</v>
      </c>
      <c r="B74" t="s">
        <v>80</v>
      </c>
      <c r="C74" t="s">
        <v>90</v>
      </c>
      <c r="D74" s="3">
        <f>HYPERLINK("https://szao.dolgi.msk.ru/account/3470012843/", 3470012843)</f>
        <v>3470012843</v>
      </c>
      <c r="E74">
        <v>8155.28</v>
      </c>
    </row>
    <row r="75" spans="1:5" x14ac:dyDescent="0.25">
      <c r="A75" t="s">
        <v>5</v>
      </c>
      <c r="B75" t="s">
        <v>80</v>
      </c>
      <c r="C75" t="s">
        <v>91</v>
      </c>
      <c r="D75" s="3">
        <f>HYPERLINK("https://szao.dolgi.msk.ru/account/3470013547/", 3470013547)</f>
        <v>3470013547</v>
      </c>
      <c r="E75">
        <v>40992.01</v>
      </c>
    </row>
    <row r="76" spans="1:5" x14ac:dyDescent="0.25">
      <c r="A76" t="s">
        <v>5</v>
      </c>
      <c r="B76" t="s">
        <v>80</v>
      </c>
      <c r="C76" t="s">
        <v>43</v>
      </c>
      <c r="D76" s="3">
        <f>HYPERLINK("https://szao.dolgi.msk.ru/account/3470013627/", 3470013627)</f>
        <v>3470013627</v>
      </c>
      <c r="E76">
        <v>106873.09</v>
      </c>
    </row>
    <row r="77" spans="1:5" x14ac:dyDescent="0.25">
      <c r="A77" t="s">
        <v>5</v>
      </c>
      <c r="B77" t="s">
        <v>80</v>
      </c>
      <c r="C77" t="s">
        <v>92</v>
      </c>
      <c r="D77" s="3">
        <f>HYPERLINK("https://szao.dolgi.msk.ru/account/3470309727/", 3470309727)</f>
        <v>3470309727</v>
      </c>
      <c r="E77">
        <v>13241.25</v>
      </c>
    </row>
    <row r="78" spans="1:5" x14ac:dyDescent="0.25">
      <c r="A78" t="s">
        <v>5</v>
      </c>
      <c r="B78" t="s">
        <v>80</v>
      </c>
      <c r="C78" t="s">
        <v>93</v>
      </c>
      <c r="D78" s="3">
        <f>HYPERLINK("https://szao.dolgi.msk.ru/account/3470013731/", 3470013731)</f>
        <v>3470013731</v>
      </c>
      <c r="E78">
        <v>234518.12</v>
      </c>
    </row>
    <row r="79" spans="1:5" x14ac:dyDescent="0.25">
      <c r="A79" t="s">
        <v>5</v>
      </c>
      <c r="B79" t="s">
        <v>80</v>
      </c>
      <c r="C79" t="s">
        <v>94</v>
      </c>
      <c r="D79" s="3">
        <f>HYPERLINK("https://szao.dolgi.msk.ru/account/3470014048/", 3470014048)</f>
        <v>3470014048</v>
      </c>
      <c r="E79">
        <v>26598.28</v>
      </c>
    </row>
    <row r="80" spans="1:5" x14ac:dyDescent="0.25">
      <c r="A80" t="s">
        <v>5</v>
      </c>
      <c r="B80" t="s">
        <v>80</v>
      </c>
      <c r="C80" t="s">
        <v>95</v>
      </c>
      <c r="D80" s="3">
        <f>HYPERLINK("https://szao.dolgi.msk.ru/account/3470014179/", 3470014179)</f>
        <v>3470014179</v>
      </c>
      <c r="E80">
        <v>110512.93</v>
      </c>
    </row>
    <row r="81" spans="1:5" x14ac:dyDescent="0.25">
      <c r="A81" t="s">
        <v>5</v>
      </c>
      <c r="B81" t="s">
        <v>80</v>
      </c>
      <c r="C81" t="s">
        <v>95</v>
      </c>
      <c r="D81" s="3">
        <f>HYPERLINK("https://szao.dolgi.msk.ru/account/3470572103/", 3470572103)</f>
        <v>3470572103</v>
      </c>
      <c r="E81">
        <v>49421.14</v>
      </c>
    </row>
    <row r="82" spans="1:5" x14ac:dyDescent="0.25">
      <c r="A82" t="s">
        <v>5</v>
      </c>
      <c r="B82" t="s">
        <v>80</v>
      </c>
      <c r="C82" t="s">
        <v>97</v>
      </c>
      <c r="D82" s="3">
        <f>HYPERLINK("https://szao.dolgi.msk.ru/account/3470014507/", 3470014507)</f>
        <v>3470014507</v>
      </c>
      <c r="E82">
        <v>50677.919999999998</v>
      </c>
    </row>
    <row r="83" spans="1:5" x14ac:dyDescent="0.25">
      <c r="A83" t="s">
        <v>5</v>
      </c>
      <c r="B83" t="s">
        <v>80</v>
      </c>
      <c r="C83" t="s">
        <v>98</v>
      </c>
      <c r="D83" s="3">
        <f>HYPERLINK("https://szao.dolgi.msk.ru/account/3470014646/", 3470014646)</f>
        <v>3470014646</v>
      </c>
      <c r="E83">
        <v>14633.81</v>
      </c>
    </row>
    <row r="84" spans="1:5" x14ac:dyDescent="0.25">
      <c r="A84" t="s">
        <v>5</v>
      </c>
      <c r="B84" t="s">
        <v>80</v>
      </c>
      <c r="C84" t="s">
        <v>99</v>
      </c>
      <c r="D84" s="3">
        <f>HYPERLINK("https://szao.dolgi.msk.ru/account/3470014945/", 3470014945)</f>
        <v>3470014945</v>
      </c>
      <c r="E84">
        <v>81997.919999999998</v>
      </c>
    </row>
    <row r="85" spans="1:5" x14ac:dyDescent="0.25">
      <c r="A85" t="s">
        <v>5</v>
      </c>
      <c r="B85" t="s">
        <v>80</v>
      </c>
      <c r="C85" t="s">
        <v>100</v>
      </c>
      <c r="D85" s="3">
        <f>HYPERLINK("https://szao.dolgi.msk.ru/account/3470014988/", 3470014988)</f>
        <v>3470014988</v>
      </c>
      <c r="E85">
        <v>25453.31</v>
      </c>
    </row>
    <row r="86" spans="1:5" x14ac:dyDescent="0.25">
      <c r="A86" t="s">
        <v>5</v>
      </c>
      <c r="B86" t="s">
        <v>80</v>
      </c>
      <c r="C86" t="s">
        <v>101</v>
      </c>
      <c r="D86" s="3">
        <f>HYPERLINK("https://szao.dolgi.msk.ru/account/3470445091/", 3470445091)</f>
        <v>3470445091</v>
      </c>
      <c r="E86">
        <v>7576.83</v>
      </c>
    </row>
    <row r="87" spans="1:5" x14ac:dyDescent="0.25">
      <c r="A87" t="s">
        <v>5</v>
      </c>
      <c r="B87" t="s">
        <v>80</v>
      </c>
      <c r="C87" t="s">
        <v>103</v>
      </c>
      <c r="D87" s="3">
        <f>HYPERLINK("https://szao.dolgi.msk.ru/account/3470015497/", 3470015497)</f>
        <v>3470015497</v>
      </c>
      <c r="E87">
        <v>1692.28</v>
      </c>
    </row>
    <row r="88" spans="1:5" x14ac:dyDescent="0.25">
      <c r="A88" t="s">
        <v>5</v>
      </c>
      <c r="B88" t="s">
        <v>80</v>
      </c>
      <c r="C88" t="s">
        <v>104</v>
      </c>
      <c r="D88" s="3">
        <f>HYPERLINK("https://szao.dolgi.msk.ru/account/3470015665/", 3470015665)</f>
        <v>3470015665</v>
      </c>
      <c r="E88">
        <v>44785.72</v>
      </c>
    </row>
    <row r="89" spans="1:5" x14ac:dyDescent="0.25">
      <c r="A89" t="s">
        <v>5</v>
      </c>
      <c r="B89" t="s">
        <v>80</v>
      </c>
      <c r="C89" t="s">
        <v>105</v>
      </c>
      <c r="D89" s="3">
        <f>HYPERLINK("https://szao.dolgi.msk.ru/account/3470015673/", 3470015673)</f>
        <v>3470015673</v>
      </c>
      <c r="E89">
        <v>1393.42</v>
      </c>
    </row>
    <row r="90" spans="1:5" x14ac:dyDescent="0.25">
      <c r="A90" t="s">
        <v>5</v>
      </c>
      <c r="B90" t="s">
        <v>80</v>
      </c>
      <c r="C90" t="s">
        <v>106</v>
      </c>
      <c r="D90" s="3">
        <f>HYPERLINK("https://szao.dolgi.msk.ru/account/3470015868/", 3470015868)</f>
        <v>3470015868</v>
      </c>
      <c r="E90">
        <v>34138.69</v>
      </c>
    </row>
    <row r="91" spans="1:5" x14ac:dyDescent="0.25">
      <c r="A91" t="s">
        <v>5</v>
      </c>
      <c r="B91" t="s">
        <v>80</v>
      </c>
      <c r="C91" t="s">
        <v>107</v>
      </c>
      <c r="D91" s="3">
        <f>HYPERLINK("https://szao.dolgi.msk.ru/account/3470543214/", 3470543214)</f>
        <v>3470543214</v>
      </c>
      <c r="E91">
        <v>12205.3</v>
      </c>
    </row>
    <row r="92" spans="1:5" x14ac:dyDescent="0.25">
      <c r="A92" t="s">
        <v>5</v>
      </c>
      <c r="B92" t="s">
        <v>80</v>
      </c>
      <c r="C92" t="s">
        <v>108</v>
      </c>
      <c r="D92" s="3">
        <f>HYPERLINK("https://szao.dolgi.msk.ru/account/3470016043/", 3470016043)</f>
        <v>3470016043</v>
      </c>
      <c r="E92">
        <v>28000.34</v>
      </c>
    </row>
    <row r="93" spans="1:5" x14ac:dyDescent="0.25">
      <c r="A93" t="s">
        <v>5</v>
      </c>
      <c r="B93" t="s">
        <v>80</v>
      </c>
      <c r="C93" t="s">
        <v>109</v>
      </c>
      <c r="D93" s="3">
        <f>HYPERLINK("https://szao.dolgi.msk.ru/account/3470016254/", 3470016254)</f>
        <v>3470016254</v>
      </c>
      <c r="E93">
        <v>11113.35</v>
      </c>
    </row>
    <row r="94" spans="1:5" x14ac:dyDescent="0.25">
      <c r="A94" t="s">
        <v>5</v>
      </c>
      <c r="B94" t="s">
        <v>80</v>
      </c>
      <c r="C94" t="s">
        <v>110</v>
      </c>
      <c r="D94" s="3">
        <f>HYPERLINK("https://szao.dolgi.msk.ru/account/3470016502/", 3470016502)</f>
        <v>3470016502</v>
      </c>
      <c r="E94">
        <v>20695.04</v>
      </c>
    </row>
    <row r="95" spans="1:5" x14ac:dyDescent="0.25">
      <c r="A95" t="s">
        <v>5</v>
      </c>
      <c r="B95" t="s">
        <v>80</v>
      </c>
      <c r="C95" t="s">
        <v>111</v>
      </c>
      <c r="D95" s="3">
        <f>HYPERLINK("https://szao.dolgi.msk.ru/account/3470016828/", 3470016828)</f>
        <v>3470016828</v>
      </c>
      <c r="E95">
        <v>249926.82</v>
      </c>
    </row>
    <row r="96" spans="1:5" x14ac:dyDescent="0.25">
      <c r="A96" t="s">
        <v>5</v>
      </c>
      <c r="B96" t="s">
        <v>80</v>
      </c>
      <c r="C96" t="s">
        <v>113</v>
      </c>
      <c r="D96" s="3">
        <f>HYPERLINK("https://szao.dolgi.msk.ru/account/3470016932/", 3470016932)</f>
        <v>3470016932</v>
      </c>
      <c r="E96">
        <v>14965.15</v>
      </c>
    </row>
    <row r="97" spans="1:5" x14ac:dyDescent="0.25">
      <c r="A97" t="s">
        <v>5</v>
      </c>
      <c r="B97" t="s">
        <v>114</v>
      </c>
      <c r="C97" t="s">
        <v>115</v>
      </c>
      <c r="D97" s="3">
        <f>HYPERLINK("https://szao.dolgi.msk.ru/account/3470017767/", 3470017767)</f>
        <v>3470017767</v>
      </c>
      <c r="E97">
        <v>12517.59</v>
      </c>
    </row>
    <row r="98" spans="1:5" x14ac:dyDescent="0.25">
      <c r="A98" t="s">
        <v>5</v>
      </c>
      <c r="B98" t="s">
        <v>114</v>
      </c>
      <c r="C98" t="s">
        <v>9</v>
      </c>
      <c r="D98" s="3">
        <f>HYPERLINK("https://szao.dolgi.msk.ru/account/3470018145/", 3470018145)</f>
        <v>3470018145</v>
      </c>
      <c r="E98">
        <v>16326.29</v>
      </c>
    </row>
    <row r="99" spans="1:5" x14ac:dyDescent="0.25">
      <c r="A99" t="s">
        <v>5</v>
      </c>
      <c r="B99" t="s">
        <v>114</v>
      </c>
      <c r="C99" t="s">
        <v>116</v>
      </c>
      <c r="D99" s="3">
        <f>HYPERLINK("https://szao.dolgi.msk.ru/account/3470018276/", 3470018276)</f>
        <v>3470018276</v>
      </c>
      <c r="E99">
        <v>14725.8</v>
      </c>
    </row>
    <row r="100" spans="1:5" x14ac:dyDescent="0.25">
      <c r="A100" t="s">
        <v>5</v>
      </c>
      <c r="B100" t="s">
        <v>114</v>
      </c>
      <c r="C100" t="s">
        <v>117</v>
      </c>
      <c r="D100" s="3">
        <f>HYPERLINK("https://szao.dolgi.msk.ru/account/3470018532/", 3470018532)</f>
        <v>3470018532</v>
      </c>
      <c r="E100">
        <v>57888.43</v>
      </c>
    </row>
    <row r="101" spans="1:5" x14ac:dyDescent="0.25">
      <c r="A101" t="s">
        <v>5</v>
      </c>
      <c r="B101" t="s">
        <v>118</v>
      </c>
      <c r="C101" t="s">
        <v>119</v>
      </c>
      <c r="D101" s="3">
        <f>HYPERLINK("https://szao.dolgi.msk.ru/account/3470018874/", 3470018874)</f>
        <v>3470018874</v>
      </c>
      <c r="E101">
        <v>20825.73</v>
      </c>
    </row>
    <row r="102" spans="1:5" x14ac:dyDescent="0.25">
      <c r="A102" t="s">
        <v>5</v>
      </c>
      <c r="B102" t="s">
        <v>118</v>
      </c>
      <c r="C102" t="s">
        <v>9</v>
      </c>
      <c r="D102" s="3">
        <f>HYPERLINK("https://szao.dolgi.msk.ru/account/3470019156/", 3470019156)</f>
        <v>3470019156</v>
      </c>
      <c r="E102">
        <v>32787.82</v>
      </c>
    </row>
    <row r="103" spans="1:5" x14ac:dyDescent="0.25">
      <c r="A103" t="s">
        <v>5</v>
      </c>
      <c r="B103" t="s">
        <v>118</v>
      </c>
      <c r="C103" t="s">
        <v>120</v>
      </c>
      <c r="D103" s="3">
        <f>HYPERLINK("https://szao.dolgi.msk.ru/account/3470019228/", 3470019228)</f>
        <v>3470019228</v>
      </c>
      <c r="E103">
        <v>110270.05</v>
      </c>
    </row>
    <row r="104" spans="1:5" x14ac:dyDescent="0.25">
      <c r="A104" t="s">
        <v>5</v>
      </c>
      <c r="B104" t="s">
        <v>118</v>
      </c>
      <c r="C104" t="s">
        <v>117</v>
      </c>
      <c r="D104" s="3">
        <f>HYPERLINK("https://szao.dolgi.msk.ru/account/3470019551/", 3470019551)</f>
        <v>3470019551</v>
      </c>
      <c r="E104">
        <v>137491.85</v>
      </c>
    </row>
    <row r="105" spans="1:5" x14ac:dyDescent="0.25">
      <c r="A105" t="s">
        <v>5</v>
      </c>
      <c r="B105" t="s">
        <v>121</v>
      </c>
      <c r="C105" t="s">
        <v>60</v>
      </c>
      <c r="D105" s="3">
        <f>HYPERLINK("https://szao.dolgi.msk.ru/account/3470020026/", 3470020026)</f>
        <v>3470020026</v>
      </c>
      <c r="E105">
        <v>316845.37</v>
      </c>
    </row>
    <row r="106" spans="1:5" x14ac:dyDescent="0.25">
      <c r="A106" t="s">
        <v>5</v>
      </c>
      <c r="B106" t="s">
        <v>121</v>
      </c>
      <c r="C106" t="s">
        <v>122</v>
      </c>
      <c r="D106" s="3">
        <f>HYPERLINK("https://szao.dolgi.msk.ru/account/3470020472/", 3470020472)</f>
        <v>3470020472</v>
      </c>
      <c r="E106">
        <v>127511.12</v>
      </c>
    </row>
    <row r="107" spans="1:5" x14ac:dyDescent="0.25">
      <c r="A107" t="s">
        <v>5</v>
      </c>
      <c r="B107" t="s">
        <v>123</v>
      </c>
      <c r="C107" t="s">
        <v>124</v>
      </c>
      <c r="D107" s="3">
        <f>HYPERLINK("https://szao.dolgi.msk.ru/account/3470026022/", 3470026022)</f>
        <v>3470026022</v>
      </c>
      <c r="E107">
        <v>39403.29</v>
      </c>
    </row>
    <row r="108" spans="1:5" x14ac:dyDescent="0.25">
      <c r="A108" t="s">
        <v>5</v>
      </c>
      <c r="B108" t="s">
        <v>123</v>
      </c>
      <c r="C108" t="s">
        <v>62</v>
      </c>
      <c r="D108" s="3">
        <f>HYPERLINK("https://szao.dolgi.msk.ru/account/3470026137/", 3470026137)</f>
        <v>3470026137</v>
      </c>
      <c r="E108">
        <v>118984.73</v>
      </c>
    </row>
    <row r="109" spans="1:5" x14ac:dyDescent="0.25">
      <c r="A109" t="s">
        <v>5</v>
      </c>
      <c r="B109" t="s">
        <v>123</v>
      </c>
      <c r="C109" t="s">
        <v>125</v>
      </c>
      <c r="D109" s="3">
        <f>HYPERLINK("https://szao.dolgi.msk.ru/account/3470026508/", 3470026508)</f>
        <v>3470026508</v>
      </c>
      <c r="E109">
        <v>389783.28</v>
      </c>
    </row>
    <row r="110" spans="1:5" x14ac:dyDescent="0.25">
      <c r="A110" t="s">
        <v>5</v>
      </c>
      <c r="B110" t="s">
        <v>123</v>
      </c>
      <c r="C110" t="s">
        <v>126</v>
      </c>
      <c r="D110" s="3">
        <f>HYPERLINK("https://szao.dolgi.msk.ru/account/3470024406/", 3470024406)</f>
        <v>3470024406</v>
      </c>
      <c r="E110">
        <v>42348.99</v>
      </c>
    </row>
    <row r="111" spans="1:5" x14ac:dyDescent="0.25">
      <c r="A111" t="s">
        <v>5</v>
      </c>
      <c r="B111" t="s">
        <v>123</v>
      </c>
      <c r="C111" t="s">
        <v>127</v>
      </c>
      <c r="D111" s="3">
        <f>HYPERLINK("https://szao.dolgi.msk.ru/account/3470024895/", 3470024895)</f>
        <v>3470024895</v>
      </c>
      <c r="E111">
        <v>32020.12</v>
      </c>
    </row>
    <row r="112" spans="1:5" x14ac:dyDescent="0.25">
      <c r="A112" t="s">
        <v>5</v>
      </c>
      <c r="B112" t="s">
        <v>123</v>
      </c>
      <c r="C112" t="s">
        <v>128</v>
      </c>
      <c r="D112" s="3">
        <f>HYPERLINK("https://szao.dolgi.msk.ru/account/3470025003/", 3470025003)</f>
        <v>3470025003</v>
      </c>
      <c r="E112">
        <v>25531.3</v>
      </c>
    </row>
    <row r="113" spans="1:5" x14ac:dyDescent="0.25">
      <c r="A113" t="s">
        <v>5</v>
      </c>
      <c r="B113" t="s">
        <v>123</v>
      </c>
      <c r="C113" t="s">
        <v>129</v>
      </c>
      <c r="D113" s="3">
        <f>HYPERLINK("https://szao.dolgi.msk.ru/account/3470025134/", 3470025134)</f>
        <v>3470025134</v>
      </c>
      <c r="E113">
        <v>12183.11</v>
      </c>
    </row>
    <row r="114" spans="1:5" x14ac:dyDescent="0.25">
      <c r="A114" t="s">
        <v>5</v>
      </c>
      <c r="B114" t="s">
        <v>123</v>
      </c>
      <c r="C114" t="s">
        <v>130</v>
      </c>
      <c r="D114" s="3">
        <f>HYPERLINK("https://szao.dolgi.msk.ru/account/3470025169/", 3470025169)</f>
        <v>3470025169</v>
      </c>
      <c r="E114">
        <v>37326.5</v>
      </c>
    </row>
    <row r="115" spans="1:5" x14ac:dyDescent="0.25">
      <c r="A115" t="s">
        <v>5</v>
      </c>
      <c r="B115" t="s">
        <v>131</v>
      </c>
      <c r="C115" t="s">
        <v>77</v>
      </c>
      <c r="D115" s="3">
        <f>HYPERLINK("https://szao.dolgi.msk.ru/account/3470030216/", 3470030216)</f>
        <v>3470030216</v>
      </c>
      <c r="E115">
        <v>47720.18</v>
      </c>
    </row>
    <row r="116" spans="1:5" x14ac:dyDescent="0.25">
      <c r="A116" t="s">
        <v>5</v>
      </c>
      <c r="B116" t="s">
        <v>131</v>
      </c>
      <c r="C116" t="s">
        <v>78</v>
      </c>
      <c r="D116" s="3">
        <f>HYPERLINK("https://szao.dolgi.msk.ru/account/3470030507/", 3470030507)</f>
        <v>3470030507</v>
      </c>
      <c r="E116">
        <v>45286.01</v>
      </c>
    </row>
    <row r="117" spans="1:5" x14ac:dyDescent="0.25">
      <c r="A117" t="s">
        <v>5</v>
      </c>
      <c r="B117" t="s">
        <v>131</v>
      </c>
      <c r="C117" t="s">
        <v>132</v>
      </c>
      <c r="D117" s="3">
        <f>HYPERLINK("https://szao.dolgi.msk.ru/account/3470030523/", 3470030523)</f>
        <v>3470030523</v>
      </c>
      <c r="E117">
        <v>62258.82</v>
      </c>
    </row>
    <row r="118" spans="1:5" x14ac:dyDescent="0.25">
      <c r="A118" t="s">
        <v>5</v>
      </c>
      <c r="B118" t="s">
        <v>131</v>
      </c>
      <c r="C118" t="s">
        <v>133</v>
      </c>
      <c r="D118" s="3">
        <f>HYPERLINK("https://szao.dolgi.msk.ru/account/3470030558/", 3470030558)</f>
        <v>3470030558</v>
      </c>
      <c r="E118">
        <v>15414.26</v>
      </c>
    </row>
    <row r="119" spans="1:5" x14ac:dyDescent="0.25">
      <c r="A119" t="s">
        <v>5</v>
      </c>
      <c r="B119" t="s">
        <v>131</v>
      </c>
      <c r="C119" t="s">
        <v>120</v>
      </c>
      <c r="D119" s="3">
        <f>HYPERLINK("https://szao.dolgi.msk.ru/account/3470030726/", 3470030726)</f>
        <v>3470030726</v>
      </c>
      <c r="E119">
        <v>15670.3</v>
      </c>
    </row>
    <row r="120" spans="1:5" x14ac:dyDescent="0.25">
      <c r="A120" t="s">
        <v>5</v>
      </c>
      <c r="B120" t="s">
        <v>131</v>
      </c>
      <c r="C120" t="s">
        <v>55</v>
      </c>
      <c r="D120" s="3">
        <f>HYPERLINK("https://szao.dolgi.msk.ru/account/3470030873/", 3470030873)</f>
        <v>3470030873</v>
      </c>
      <c r="E120">
        <v>12809.87</v>
      </c>
    </row>
    <row r="121" spans="1:5" x14ac:dyDescent="0.25">
      <c r="A121" t="s">
        <v>5</v>
      </c>
      <c r="B121" t="s">
        <v>131</v>
      </c>
      <c r="C121" t="s">
        <v>122</v>
      </c>
      <c r="D121" s="3">
        <f>HYPERLINK("https://szao.dolgi.msk.ru/account/3470030953/", 3470030953)</f>
        <v>3470030953</v>
      </c>
      <c r="E121">
        <v>4957.03</v>
      </c>
    </row>
    <row r="122" spans="1:5" x14ac:dyDescent="0.25">
      <c r="A122" t="s">
        <v>5</v>
      </c>
      <c r="B122" t="s">
        <v>134</v>
      </c>
      <c r="C122" t="s">
        <v>13</v>
      </c>
      <c r="D122" s="3">
        <f>HYPERLINK("https://szao.dolgi.msk.ru/account/3470031462/", 3470031462)</f>
        <v>3470031462</v>
      </c>
      <c r="E122">
        <v>6945.85</v>
      </c>
    </row>
    <row r="123" spans="1:5" x14ac:dyDescent="0.25">
      <c r="A123" t="s">
        <v>5</v>
      </c>
      <c r="B123" t="s">
        <v>134</v>
      </c>
      <c r="C123" t="s">
        <v>24</v>
      </c>
      <c r="D123" s="3">
        <f>HYPERLINK("https://szao.dolgi.msk.ru/account/3470031745/", 3470031745)</f>
        <v>3470031745</v>
      </c>
      <c r="E123">
        <v>137747.71</v>
      </c>
    </row>
    <row r="124" spans="1:5" x14ac:dyDescent="0.25">
      <c r="A124" t="s">
        <v>5</v>
      </c>
      <c r="B124" t="s">
        <v>134</v>
      </c>
      <c r="C124" t="s">
        <v>135</v>
      </c>
      <c r="D124" s="3">
        <f>HYPERLINK("https://szao.dolgi.msk.ru/account/3470031438/", 3470031438)</f>
        <v>3470031438</v>
      </c>
      <c r="E124">
        <v>228170.39</v>
      </c>
    </row>
    <row r="125" spans="1:5" x14ac:dyDescent="0.25">
      <c r="A125" t="s">
        <v>5</v>
      </c>
      <c r="B125" t="s">
        <v>134</v>
      </c>
      <c r="C125" t="s">
        <v>133</v>
      </c>
      <c r="D125" s="3">
        <f>HYPERLINK("https://szao.dolgi.msk.ru/account/3470031593/", 3470031593)</f>
        <v>3470031593</v>
      </c>
      <c r="E125">
        <v>10059.120000000001</v>
      </c>
    </row>
    <row r="126" spans="1:5" x14ac:dyDescent="0.25">
      <c r="A126" t="s">
        <v>5</v>
      </c>
      <c r="B126" t="s">
        <v>134</v>
      </c>
      <c r="C126" t="s">
        <v>136</v>
      </c>
      <c r="D126" s="3">
        <f>HYPERLINK("https://szao.dolgi.msk.ru/account/3470031702/", 3470031702)</f>
        <v>3470031702</v>
      </c>
      <c r="E126">
        <v>10884.47</v>
      </c>
    </row>
    <row r="127" spans="1:5" x14ac:dyDescent="0.25">
      <c r="A127" t="s">
        <v>5</v>
      </c>
      <c r="B127" t="s">
        <v>134</v>
      </c>
      <c r="C127" t="s">
        <v>137</v>
      </c>
      <c r="D127" s="3">
        <f>HYPERLINK("https://szao.dolgi.msk.ru/account/3470031841/", 3470031841)</f>
        <v>3470031841</v>
      </c>
      <c r="E127">
        <v>11294.27</v>
      </c>
    </row>
    <row r="128" spans="1:5" x14ac:dyDescent="0.25">
      <c r="A128" t="s">
        <v>5</v>
      </c>
      <c r="B128" t="s">
        <v>134</v>
      </c>
      <c r="C128" t="s">
        <v>55</v>
      </c>
      <c r="D128" s="3">
        <f>HYPERLINK("https://szao.dolgi.msk.ru/account/3470031905/", 3470031905)</f>
        <v>3470031905</v>
      </c>
      <c r="E128">
        <v>21316.400000000001</v>
      </c>
    </row>
    <row r="129" spans="1:5" x14ac:dyDescent="0.25">
      <c r="A129" t="s">
        <v>5</v>
      </c>
      <c r="B129" t="s">
        <v>134</v>
      </c>
      <c r="C129" t="s">
        <v>138</v>
      </c>
      <c r="D129" s="3">
        <f>HYPERLINK("https://szao.dolgi.msk.ru/account/3470032166/", 3470032166)</f>
        <v>3470032166</v>
      </c>
      <c r="E129">
        <v>256742.89</v>
      </c>
    </row>
    <row r="130" spans="1:5" x14ac:dyDescent="0.25">
      <c r="A130" t="s">
        <v>5</v>
      </c>
      <c r="B130" t="s">
        <v>139</v>
      </c>
      <c r="C130" t="s">
        <v>60</v>
      </c>
      <c r="D130" s="3">
        <f>HYPERLINK("https://szao.dolgi.msk.ru/account/3470032553/", 3470032553)</f>
        <v>3470032553</v>
      </c>
      <c r="E130">
        <v>9310.73</v>
      </c>
    </row>
    <row r="131" spans="1:5" x14ac:dyDescent="0.25">
      <c r="A131" t="s">
        <v>5</v>
      </c>
      <c r="B131" t="s">
        <v>139</v>
      </c>
      <c r="C131" t="s">
        <v>140</v>
      </c>
      <c r="D131" s="3">
        <f>HYPERLINK("https://szao.dolgi.msk.ru/account/3470032748/", 3470032748)</f>
        <v>3470032748</v>
      </c>
      <c r="E131">
        <v>11978.95</v>
      </c>
    </row>
    <row r="132" spans="1:5" x14ac:dyDescent="0.25">
      <c r="A132" t="s">
        <v>5</v>
      </c>
      <c r="B132" t="s">
        <v>139</v>
      </c>
      <c r="C132" t="s">
        <v>141</v>
      </c>
      <c r="D132" s="3">
        <f>HYPERLINK("https://szao.dolgi.msk.ru/account/3470032916/", 3470032916)</f>
        <v>3470032916</v>
      </c>
      <c r="E132">
        <v>231480.98</v>
      </c>
    </row>
    <row r="133" spans="1:5" x14ac:dyDescent="0.25">
      <c r="A133" t="s">
        <v>5</v>
      </c>
      <c r="B133" t="s">
        <v>139</v>
      </c>
      <c r="C133" t="s">
        <v>84</v>
      </c>
      <c r="D133" s="3">
        <f>HYPERLINK("https://szao.dolgi.msk.ru/account/3470032959/", 3470032959)</f>
        <v>3470032959</v>
      </c>
      <c r="E133">
        <v>197342.12</v>
      </c>
    </row>
    <row r="134" spans="1:5" x14ac:dyDescent="0.25">
      <c r="A134" t="s">
        <v>5</v>
      </c>
      <c r="B134" t="s">
        <v>139</v>
      </c>
      <c r="C134" t="s">
        <v>142</v>
      </c>
      <c r="D134" s="3">
        <f>HYPERLINK("https://szao.dolgi.msk.ru/account/3470032991/", 3470032991)</f>
        <v>3470032991</v>
      </c>
      <c r="E134">
        <v>15117.51</v>
      </c>
    </row>
    <row r="135" spans="1:5" x14ac:dyDescent="0.25">
      <c r="A135" t="s">
        <v>5</v>
      </c>
      <c r="B135" t="s">
        <v>139</v>
      </c>
      <c r="C135" t="s">
        <v>143</v>
      </c>
      <c r="D135" s="3">
        <f>HYPERLINK("https://szao.dolgi.msk.ru/account/3470033046/", 3470033046)</f>
        <v>3470033046</v>
      </c>
      <c r="E135">
        <v>39980.94</v>
      </c>
    </row>
    <row r="136" spans="1:5" x14ac:dyDescent="0.25">
      <c r="A136" t="s">
        <v>5</v>
      </c>
      <c r="B136" t="s">
        <v>144</v>
      </c>
      <c r="C136" t="s">
        <v>145</v>
      </c>
      <c r="D136" s="3">
        <f>HYPERLINK("https://szao.dolgi.msk.ru/account/3470325639/", 3470325639)</f>
        <v>3470325639</v>
      </c>
      <c r="E136">
        <v>9217.6200000000008</v>
      </c>
    </row>
    <row r="137" spans="1:5" x14ac:dyDescent="0.25">
      <c r="A137" t="s">
        <v>5</v>
      </c>
      <c r="B137" t="s">
        <v>144</v>
      </c>
      <c r="C137" t="s">
        <v>145</v>
      </c>
      <c r="D137" s="3">
        <f>HYPERLINK("https://szao.dolgi.msk.ru/account/3470325647/", 3470325647)</f>
        <v>3470325647</v>
      </c>
      <c r="E137">
        <v>111865.64</v>
      </c>
    </row>
    <row r="138" spans="1:5" x14ac:dyDescent="0.25">
      <c r="A138" t="s">
        <v>5</v>
      </c>
      <c r="B138" t="s">
        <v>144</v>
      </c>
      <c r="C138" t="s">
        <v>146</v>
      </c>
      <c r="D138" s="3">
        <f>HYPERLINK("https://szao.dolgi.msk.ru/account/3470041564/", 3470041564)</f>
        <v>3470041564</v>
      </c>
      <c r="E138">
        <v>10122.36</v>
      </c>
    </row>
    <row r="139" spans="1:5" x14ac:dyDescent="0.25">
      <c r="A139" t="s">
        <v>5</v>
      </c>
      <c r="B139" t="s">
        <v>144</v>
      </c>
      <c r="C139" t="s">
        <v>57</v>
      </c>
      <c r="D139" s="3">
        <f>HYPERLINK("https://szao.dolgi.msk.ru/account/3470041572/", 3470041572)</f>
        <v>3470041572</v>
      </c>
      <c r="E139">
        <v>12674.48</v>
      </c>
    </row>
    <row r="140" spans="1:5" x14ac:dyDescent="0.25">
      <c r="A140" t="s">
        <v>5</v>
      </c>
      <c r="B140" t="s">
        <v>147</v>
      </c>
      <c r="C140" t="s">
        <v>8</v>
      </c>
      <c r="D140" s="3">
        <f>HYPERLINK("https://szao.dolgi.msk.ru/account/3470483792/", 3470483792)</f>
        <v>3470483792</v>
      </c>
      <c r="E140">
        <v>12059.37</v>
      </c>
    </row>
    <row r="141" spans="1:5" x14ac:dyDescent="0.25">
      <c r="A141" t="s">
        <v>5</v>
      </c>
      <c r="B141" t="s">
        <v>147</v>
      </c>
      <c r="C141" t="s">
        <v>11</v>
      </c>
      <c r="D141" s="3">
        <f>HYPERLINK("https://szao.dolgi.msk.ru/account/3470483725/", 3470483725)</f>
        <v>3470483725</v>
      </c>
      <c r="E141">
        <v>9541.74</v>
      </c>
    </row>
    <row r="142" spans="1:5" x14ac:dyDescent="0.25">
      <c r="A142" t="s">
        <v>5</v>
      </c>
      <c r="B142" t="s">
        <v>147</v>
      </c>
      <c r="C142" t="s">
        <v>11</v>
      </c>
      <c r="D142" s="3">
        <f>HYPERLINK("https://szao.dolgi.msk.ru/account/3470483813/", 3470483813)</f>
        <v>3470483813</v>
      </c>
      <c r="E142">
        <v>26692.38</v>
      </c>
    </row>
    <row r="143" spans="1:5" x14ac:dyDescent="0.25">
      <c r="A143" t="s">
        <v>5</v>
      </c>
      <c r="B143" t="s">
        <v>147</v>
      </c>
      <c r="C143" t="s">
        <v>11</v>
      </c>
      <c r="D143" s="3">
        <f>HYPERLINK("https://szao.dolgi.msk.ru/account/3470484218/", 3470484218)</f>
        <v>3470484218</v>
      </c>
      <c r="E143">
        <v>72549.38</v>
      </c>
    </row>
    <row r="144" spans="1:5" x14ac:dyDescent="0.25">
      <c r="A144" t="s">
        <v>5</v>
      </c>
      <c r="B144" t="s">
        <v>147</v>
      </c>
      <c r="C144" t="s">
        <v>11</v>
      </c>
      <c r="D144" s="3">
        <f>HYPERLINK("https://szao.dolgi.msk.ru/account/3470484277/", 3470484277)</f>
        <v>3470484277</v>
      </c>
      <c r="E144">
        <v>54704.83</v>
      </c>
    </row>
    <row r="145" spans="1:5" x14ac:dyDescent="0.25">
      <c r="A145" t="s">
        <v>5</v>
      </c>
      <c r="B145" t="s">
        <v>147</v>
      </c>
      <c r="C145" t="s">
        <v>11</v>
      </c>
      <c r="D145" s="3">
        <f>HYPERLINK("https://szao.dolgi.msk.ru/account/3470497297/", 3470497297)</f>
        <v>3470497297</v>
      </c>
      <c r="E145">
        <v>58508.480000000003</v>
      </c>
    </row>
    <row r="146" spans="1:5" x14ac:dyDescent="0.25">
      <c r="A146" t="s">
        <v>5</v>
      </c>
      <c r="B146" t="s">
        <v>147</v>
      </c>
      <c r="C146" t="s">
        <v>13</v>
      </c>
      <c r="D146" s="3">
        <f>HYPERLINK("https://szao.dolgi.msk.ru/account/3470484242/", 3470484242)</f>
        <v>3470484242</v>
      </c>
      <c r="E146">
        <v>29590.37</v>
      </c>
    </row>
    <row r="147" spans="1:5" x14ac:dyDescent="0.25">
      <c r="A147" t="s">
        <v>5</v>
      </c>
      <c r="B147" t="s">
        <v>147</v>
      </c>
      <c r="C147" t="s">
        <v>13</v>
      </c>
      <c r="D147" s="3">
        <f>HYPERLINK("https://szao.dolgi.msk.ru/account/3470484293/", 3470484293)</f>
        <v>3470484293</v>
      </c>
      <c r="E147">
        <v>195128.62</v>
      </c>
    </row>
    <row r="148" spans="1:5" x14ac:dyDescent="0.25">
      <c r="A148" t="s">
        <v>5</v>
      </c>
      <c r="B148" t="s">
        <v>147</v>
      </c>
      <c r="C148" t="s">
        <v>13</v>
      </c>
      <c r="D148" s="3">
        <f>HYPERLINK("https://szao.dolgi.msk.ru/account/3470484357/", 3470484357)</f>
        <v>3470484357</v>
      </c>
      <c r="E148">
        <v>50754.89</v>
      </c>
    </row>
    <row r="149" spans="1:5" x14ac:dyDescent="0.25">
      <c r="A149" t="s">
        <v>5</v>
      </c>
      <c r="B149" t="s">
        <v>147</v>
      </c>
      <c r="C149" t="s">
        <v>13</v>
      </c>
      <c r="D149" s="3">
        <f>HYPERLINK("https://szao.dolgi.msk.ru/account/3470484437/", 3470484437)</f>
        <v>3470484437</v>
      </c>
      <c r="E149">
        <v>70458.429999999993</v>
      </c>
    </row>
    <row r="150" spans="1:5" x14ac:dyDescent="0.25">
      <c r="A150" t="s">
        <v>5</v>
      </c>
      <c r="B150" t="s">
        <v>147</v>
      </c>
      <c r="C150" t="s">
        <v>13</v>
      </c>
      <c r="D150" s="3">
        <f>HYPERLINK("https://szao.dolgi.msk.ru/account/3470484445/", 3470484445)</f>
        <v>3470484445</v>
      </c>
      <c r="E150">
        <v>109587.06</v>
      </c>
    </row>
    <row r="151" spans="1:5" x14ac:dyDescent="0.25">
      <c r="A151" t="s">
        <v>5</v>
      </c>
      <c r="B151" t="s">
        <v>147</v>
      </c>
      <c r="C151" t="s">
        <v>13</v>
      </c>
      <c r="D151" s="3">
        <f>HYPERLINK("https://szao.dolgi.msk.ru/account/3470567443/", 3470567443)</f>
        <v>3470567443</v>
      </c>
      <c r="E151">
        <v>25474.86</v>
      </c>
    </row>
    <row r="152" spans="1:5" x14ac:dyDescent="0.25">
      <c r="A152" t="s">
        <v>5</v>
      </c>
      <c r="B152" t="s">
        <v>147</v>
      </c>
      <c r="C152" t="s">
        <v>47</v>
      </c>
      <c r="D152" s="3">
        <f>HYPERLINK("https://szao.dolgi.msk.ru/account/3470484015/", 3470484015)</f>
        <v>3470484015</v>
      </c>
      <c r="E152">
        <v>21439.07</v>
      </c>
    </row>
    <row r="153" spans="1:5" x14ac:dyDescent="0.25">
      <c r="A153" t="s">
        <v>5</v>
      </c>
      <c r="B153" t="s">
        <v>148</v>
      </c>
      <c r="C153" t="s">
        <v>149</v>
      </c>
      <c r="D153" s="3">
        <f>HYPERLINK("https://szao.dolgi.msk.ru/account/3470586927/", 3470586927)</f>
        <v>3470586927</v>
      </c>
      <c r="E153">
        <v>11590.2</v>
      </c>
    </row>
    <row r="154" spans="1:5" x14ac:dyDescent="0.25">
      <c r="A154" t="s">
        <v>5</v>
      </c>
      <c r="B154" t="s">
        <v>150</v>
      </c>
      <c r="C154" t="s">
        <v>81</v>
      </c>
      <c r="D154" s="3">
        <f>HYPERLINK("https://szao.dolgi.msk.ru/account/3470036327/", 3470036327)</f>
        <v>3470036327</v>
      </c>
      <c r="E154">
        <v>244492.31</v>
      </c>
    </row>
    <row r="155" spans="1:5" x14ac:dyDescent="0.25">
      <c r="A155" t="s">
        <v>5</v>
      </c>
      <c r="B155" t="s">
        <v>150</v>
      </c>
      <c r="C155" t="s">
        <v>77</v>
      </c>
      <c r="D155" s="3">
        <f>HYPERLINK("https://szao.dolgi.msk.ru/account/3470035439/", 3470035439)</f>
        <v>3470035439</v>
      </c>
      <c r="E155">
        <v>108102.87</v>
      </c>
    </row>
    <row r="156" spans="1:5" x14ac:dyDescent="0.25">
      <c r="A156" t="s">
        <v>5</v>
      </c>
      <c r="B156" t="s">
        <v>151</v>
      </c>
      <c r="C156" t="s">
        <v>152</v>
      </c>
      <c r="D156" s="3">
        <f>HYPERLINK("https://szao.dolgi.msk.ru/account/3470036351/", 3470036351)</f>
        <v>3470036351</v>
      </c>
      <c r="E156">
        <v>39877.519999999997</v>
      </c>
    </row>
    <row r="157" spans="1:5" x14ac:dyDescent="0.25">
      <c r="A157" t="s">
        <v>5</v>
      </c>
      <c r="B157" t="s">
        <v>151</v>
      </c>
      <c r="C157" t="s">
        <v>11</v>
      </c>
      <c r="D157" s="3">
        <f>HYPERLINK("https://szao.dolgi.msk.ru/account/3470479777/", 3470479777)</f>
        <v>3470479777</v>
      </c>
      <c r="E157">
        <v>28921.15</v>
      </c>
    </row>
    <row r="158" spans="1:5" x14ac:dyDescent="0.25">
      <c r="A158" t="s">
        <v>5</v>
      </c>
      <c r="B158" t="s">
        <v>151</v>
      </c>
      <c r="C158" t="s">
        <v>13</v>
      </c>
      <c r="D158" s="3">
        <f>HYPERLINK("https://szao.dolgi.msk.ru/account/3470479865/", 3470479865)</f>
        <v>3470479865</v>
      </c>
      <c r="E158">
        <v>6965.78</v>
      </c>
    </row>
    <row r="159" spans="1:5" x14ac:dyDescent="0.25">
      <c r="A159" t="s">
        <v>5</v>
      </c>
      <c r="B159" t="s">
        <v>151</v>
      </c>
      <c r="C159" t="s">
        <v>13</v>
      </c>
      <c r="D159" s="3">
        <f>HYPERLINK("https://szao.dolgi.msk.ru/account/3470479929/", 3470479929)</f>
        <v>3470479929</v>
      </c>
      <c r="E159">
        <v>13446.83</v>
      </c>
    </row>
    <row r="160" spans="1:5" x14ac:dyDescent="0.25">
      <c r="A160" t="s">
        <v>5</v>
      </c>
      <c r="B160" t="s">
        <v>151</v>
      </c>
      <c r="C160" t="s">
        <v>13</v>
      </c>
      <c r="D160" s="3">
        <f>HYPERLINK("https://szao.dolgi.msk.ru/account/3470479945/", 3470479945)</f>
        <v>3470479945</v>
      </c>
      <c r="E160">
        <v>14949.07</v>
      </c>
    </row>
    <row r="161" spans="1:5" x14ac:dyDescent="0.25">
      <c r="A161" t="s">
        <v>5</v>
      </c>
      <c r="B161" t="s">
        <v>151</v>
      </c>
      <c r="C161" t="s">
        <v>47</v>
      </c>
      <c r="D161" s="3">
        <f>HYPERLINK("https://szao.dolgi.msk.ru/account/3470480305/", 3470480305)</f>
        <v>3470480305</v>
      </c>
      <c r="E161">
        <v>65144.09</v>
      </c>
    </row>
    <row r="162" spans="1:5" x14ac:dyDescent="0.25">
      <c r="A162" t="s">
        <v>5</v>
      </c>
      <c r="B162" t="s">
        <v>151</v>
      </c>
      <c r="C162" t="s">
        <v>47</v>
      </c>
      <c r="D162" s="3">
        <f>HYPERLINK("https://szao.dolgi.msk.ru/account/3470480356/", 3470480356)</f>
        <v>3470480356</v>
      </c>
      <c r="E162">
        <v>4879.22</v>
      </c>
    </row>
    <row r="163" spans="1:5" x14ac:dyDescent="0.25">
      <c r="A163" t="s">
        <v>5</v>
      </c>
      <c r="B163" t="s">
        <v>151</v>
      </c>
      <c r="C163" t="s">
        <v>24</v>
      </c>
      <c r="D163" s="3">
        <f>HYPERLINK("https://szao.dolgi.msk.ru/account/3470480153/", 3470480153)</f>
        <v>3470480153</v>
      </c>
      <c r="E163">
        <v>117673.51</v>
      </c>
    </row>
    <row r="164" spans="1:5" x14ac:dyDescent="0.25">
      <c r="A164" t="s">
        <v>5</v>
      </c>
      <c r="B164" t="s">
        <v>153</v>
      </c>
      <c r="C164" t="s">
        <v>57</v>
      </c>
      <c r="D164" s="3">
        <f>HYPERLINK("https://szao.dolgi.msk.ru/account/3470322884/", 3470322884)</f>
        <v>3470322884</v>
      </c>
      <c r="E164">
        <v>165119.59</v>
      </c>
    </row>
    <row r="165" spans="1:5" x14ac:dyDescent="0.25">
      <c r="A165" t="s">
        <v>5</v>
      </c>
      <c r="B165" t="s">
        <v>154</v>
      </c>
      <c r="C165" t="s">
        <v>81</v>
      </c>
      <c r="D165" s="3">
        <f>HYPERLINK("https://szao.dolgi.msk.ru/account/3470039384/", 3470039384)</f>
        <v>3470039384</v>
      </c>
      <c r="E165">
        <v>14397.51</v>
      </c>
    </row>
    <row r="166" spans="1:5" x14ac:dyDescent="0.25">
      <c r="A166" t="s">
        <v>5</v>
      </c>
      <c r="B166" t="s">
        <v>154</v>
      </c>
      <c r="C166" t="s">
        <v>155</v>
      </c>
      <c r="D166" s="3">
        <f>HYPERLINK("https://szao.dolgi.msk.ru/account/3470311632/", 3470311632)</f>
        <v>3470311632</v>
      </c>
      <c r="E166">
        <v>23942.6</v>
      </c>
    </row>
    <row r="167" spans="1:5" x14ac:dyDescent="0.25">
      <c r="A167" t="s">
        <v>5</v>
      </c>
      <c r="B167" t="s">
        <v>154</v>
      </c>
      <c r="C167" t="s">
        <v>119</v>
      </c>
      <c r="D167" s="3">
        <f>HYPERLINK("https://szao.dolgi.msk.ru/account/3470311683/", 3470311683)</f>
        <v>3470311683</v>
      </c>
      <c r="E167">
        <v>74937.09</v>
      </c>
    </row>
    <row r="168" spans="1:5" x14ac:dyDescent="0.25">
      <c r="A168" t="s">
        <v>5</v>
      </c>
      <c r="B168" t="s">
        <v>154</v>
      </c>
      <c r="C168" t="s">
        <v>119</v>
      </c>
      <c r="D168" s="3">
        <f>HYPERLINK("https://szao.dolgi.msk.ru/account/3470481914/", 3470481914)</f>
        <v>3470481914</v>
      </c>
      <c r="E168">
        <v>67892.89</v>
      </c>
    </row>
    <row r="169" spans="1:5" x14ac:dyDescent="0.25">
      <c r="A169" t="s">
        <v>5</v>
      </c>
      <c r="B169" t="s">
        <v>154</v>
      </c>
      <c r="C169" t="s">
        <v>78</v>
      </c>
      <c r="D169" s="3">
        <f>HYPERLINK("https://szao.dolgi.msk.ru/account/3470039202/", 3470039202)</f>
        <v>3470039202</v>
      </c>
      <c r="E169">
        <v>148772.28</v>
      </c>
    </row>
    <row r="170" spans="1:5" x14ac:dyDescent="0.25">
      <c r="A170" t="s">
        <v>5</v>
      </c>
      <c r="B170" t="s">
        <v>156</v>
      </c>
      <c r="C170" t="s">
        <v>59</v>
      </c>
      <c r="D170" s="3">
        <f>HYPERLINK("https://szao.dolgi.msk.ru/account/3470040545/", 3470040545)</f>
        <v>3470040545</v>
      </c>
      <c r="E170">
        <v>59922.93</v>
      </c>
    </row>
    <row r="171" spans="1:5" x14ac:dyDescent="0.25">
      <c r="A171" t="s">
        <v>5</v>
      </c>
      <c r="B171" t="s">
        <v>156</v>
      </c>
      <c r="C171" t="s">
        <v>157</v>
      </c>
      <c r="D171" s="3">
        <f>HYPERLINK("https://szao.dolgi.msk.ru/account/3470314972/", 3470314972)</f>
        <v>3470314972</v>
      </c>
      <c r="E171">
        <v>8155.07</v>
      </c>
    </row>
    <row r="172" spans="1:5" x14ac:dyDescent="0.25">
      <c r="A172" t="s">
        <v>5</v>
      </c>
      <c r="B172" t="s">
        <v>156</v>
      </c>
      <c r="C172" t="s">
        <v>158</v>
      </c>
      <c r="D172" s="3">
        <f>HYPERLINK("https://szao.dolgi.msk.ru/account/3470315027/", 3470315027)</f>
        <v>3470315027</v>
      </c>
      <c r="E172">
        <v>4287.9399999999996</v>
      </c>
    </row>
    <row r="173" spans="1:5" x14ac:dyDescent="0.25">
      <c r="A173" t="s">
        <v>5</v>
      </c>
      <c r="B173" t="s">
        <v>156</v>
      </c>
      <c r="C173" t="s">
        <v>79</v>
      </c>
      <c r="D173" s="3">
        <f>HYPERLINK("https://szao.dolgi.msk.ru/account/3470315174/", 3470315174)</f>
        <v>3470315174</v>
      </c>
      <c r="E173">
        <v>48626.43</v>
      </c>
    </row>
    <row r="174" spans="1:5" x14ac:dyDescent="0.25">
      <c r="A174" t="s">
        <v>5</v>
      </c>
      <c r="B174" t="s">
        <v>156</v>
      </c>
      <c r="C174" t="s">
        <v>14</v>
      </c>
      <c r="D174" s="3">
        <f>HYPERLINK("https://szao.dolgi.msk.ru/account/3470315289/", 3470315289)</f>
        <v>3470315289</v>
      </c>
      <c r="E174">
        <v>5622.06</v>
      </c>
    </row>
    <row r="175" spans="1:5" x14ac:dyDescent="0.25">
      <c r="A175" t="s">
        <v>5</v>
      </c>
      <c r="B175" t="s">
        <v>159</v>
      </c>
      <c r="C175" t="s">
        <v>161</v>
      </c>
      <c r="D175" s="3">
        <f>HYPERLINK("https://szao.dolgi.msk.ru/account/3470053354/", 3470053354)</f>
        <v>3470053354</v>
      </c>
      <c r="E175">
        <v>14346.48</v>
      </c>
    </row>
    <row r="176" spans="1:5" x14ac:dyDescent="0.25">
      <c r="A176" t="s">
        <v>5</v>
      </c>
      <c r="B176" t="s">
        <v>159</v>
      </c>
      <c r="C176" t="s">
        <v>15</v>
      </c>
      <c r="D176" s="3">
        <f>HYPERLINK("https://szao.dolgi.msk.ru/account/3470054066/", 3470054066)</f>
        <v>3470054066</v>
      </c>
      <c r="E176">
        <v>18641.75</v>
      </c>
    </row>
    <row r="177" spans="1:5" x14ac:dyDescent="0.25">
      <c r="A177" t="s">
        <v>5</v>
      </c>
      <c r="B177" t="s">
        <v>159</v>
      </c>
      <c r="C177" t="s">
        <v>162</v>
      </c>
      <c r="D177" s="3">
        <f>HYPERLINK("https://szao.dolgi.msk.ru/account/3470052458/", 3470052458)</f>
        <v>3470052458</v>
      </c>
      <c r="E177">
        <v>14280.41</v>
      </c>
    </row>
    <row r="178" spans="1:5" x14ac:dyDescent="0.25">
      <c r="A178" t="s">
        <v>5</v>
      </c>
      <c r="B178" t="s">
        <v>159</v>
      </c>
      <c r="C178" t="s">
        <v>163</v>
      </c>
      <c r="D178" s="3">
        <f>HYPERLINK("https://szao.dolgi.msk.ru/account/3470052562/", 3470052562)</f>
        <v>3470052562</v>
      </c>
      <c r="E178">
        <v>23329.56</v>
      </c>
    </row>
    <row r="179" spans="1:5" x14ac:dyDescent="0.25">
      <c r="A179" t="s">
        <v>5</v>
      </c>
      <c r="B179" t="s">
        <v>164</v>
      </c>
      <c r="C179" t="s">
        <v>61</v>
      </c>
      <c r="D179" s="3">
        <f>HYPERLINK("https://szao.dolgi.msk.ru/account/3470061397/", 3470061397)</f>
        <v>3470061397</v>
      </c>
      <c r="E179">
        <v>111801.79</v>
      </c>
    </row>
    <row r="180" spans="1:5" x14ac:dyDescent="0.25">
      <c r="A180" t="s">
        <v>5</v>
      </c>
      <c r="B180" t="s">
        <v>165</v>
      </c>
      <c r="C180" t="s">
        <v>157</v>
      </c>
      <c r="D180" s="3">
        <f>HYPERLINK("https://szao.dolgi.msk.ru/account/3470069356/", 3470069356)</f>
        <v>3470069356</v>
      </c>
      <c r="E180">
        <v>33158.300000000003</v>
      </c>
    </row>
    <row r="181" spans="1:5" x14ac:dyDescent="0.25">
      <c r="A181" t="s">
        <v>5</v>
      </c>
      <c r="B181" t="s">
        <v>165</v>
      </c>
      <c r="C181" t="s">
        <v>166</v>
      </c>
      <c r="D181" s="3">
        <f>HYPERLINK("https://szao.dolgi.msk.ru/account/3470567718/", 3470567718)</f>
        <v>3470567718</v>
      </c>
      <c r="E181">
        <v>25043.98</v>
      </c>
    </row>
    <row r="182" spans="1:5" x14ac:dyDescent="0.25">
      <c r="A182" t="s">
        <v>5</v>
      </c>
      <c r="B182" t="s">
        <v>165</v>
      </c>
      <c r="C182" t="s">
        <v>17</v>
      </c>
      <c r="D182" s="3">
        <f>HYPERLINK("https://szao.dolgi.msk.ru/account/3470068652/", 3470068652)</f>
        <v>3470068652</v>
      </c>
      <c r="E182">
        <v>46664.51</v>
      </c>
    </row>
    <row r="183" spans="1:5" x14ac:dyDescent="0.25">
      <c r="A183" t="s">
        <v>5</v>
      </c>
      <c r="B183" t="s">
        <v>167</v>
      </c>
      <c r="C183" t="s">
        <v>35</v>
      </c>
      <c r="D183" s="3">
        <f>HYPERLINK("https://szao.dolgi.msk.ru/account/3470070648/", 3470070648)</f>
        <v>3470070648</v>
      </c>
      <c r="E183">
        <v>15254.37</v>
      </c>
    </row>
    <row r="184" spans="1:5" x14ac:dyDescent="0.25">
      <c r="A184" t="s">
        <v>5</v>
      </c>
      <c r="B184" t="s">
        <v>167</v>
      </c>
      <c r="C184" t="s">
        <v>168</v>
      </c>
      <c r="D184" s="3">
        <f>HYPERLINK("https://szao.dolgi.msk.ru/account/3470070859/", 3470070859)</f>
        <v>3470070859</v>
      </c>
      <c r="E184">
        <v>120302.31</v>
      </c>
    </row>
    <row r="185" spans="1:5" x14ac:dyDescent="0.25">
      <c r="A185" t="s">
        <v>5</v>
      </c>
      <c r="B185" t="s">
        <v>169</v>
      </c>
      <c r="C185" t="s">
        <v>53</v>
      </c>
      <c r="D185" s="3">
        <f>HYPERLINK("https://szao.dolgi.msk.ru/account/3470325129/", 3470325129)</f>
        <v>3470325129</v>
      </c>
      <c r="E185">
        <v>140895.85</v>
      </c>
    </row>
    <row r="186" spans="1:5" x14ac:dyDescent="0.25">
      <c r="A186" t="s">
        <v>5</v>
      </c>
      <c r="B186" t="s">
        <v>170</v>
      </c>
      <c r="C186" t="s">
        <v>89</v>
      </c>
      <c r="D186" s="3">
        <f>HYPERLINK("https://szao.dolgi.msk.ru/account/3470075377/", 3470075377)</f>
        <v>3470075377</v>
      </c>
      <c r="E186">
        <v>29377.42</v>
      </c>
    </row>
    <row r="187" spans="1:5" x14ac:dyDescent="0.25">
      <c r="A187" t="s">
        <v>5</v>
      </c>
      <c r="B187" t="s">
        <v>170</v>
      </c>
      <c r="C187" t="s">
        <v>171</v>
      </c>
      <c r="D187" s="3">
        <f>HYPERLINK("https://szao.dolgi.msk.ru/account/3470294908/", 3470294908)</f>
        <v>3470294908</v>
      </c>
      <c r="E187">
        <v>52502.21</v>
      </c>
    </row>
    <row r="188" spans="1:5" x14ac:dyDescent="0.25">
      <c r="A188" t="s">
        <v>5</v>
      </c>
      <c r="B188" t="s">
        <v>170</v>
      </c>
      <c r="C188" t="s">
        <v>172</v>
      </c>
      <c r="D188" s="3">
        <f>HYPERLINK("https://szao.dolgi.msk.ru/account/3470075107/", 3470075107)</f>
        <v>3470075107</v>
      </c>
      <c r="E188">
        <v>16282.95</v>
      </c>
    </row>
    <row r="189" spans="1:5" x14ac:dyDescent="0.25">
      <c r="A189" t="s">
        <v>5</v>
      </c>
      <c r="B189" t="s">
        <v>170</v>
      </c>
      <c r="C189" t="s">
        <v>137</v>
      </c>
      <c r="D189" s="3">
        <f>HYPERLINK("https://szao.dolgi.msk.ru/account/3470075203/", 3470075203)</f>
        <v>3470075203</v>
      </c>
      <c r="E189">
        <v>26216.67</v>
      </c>
    </row>
    <row r="190" spans="1:5" x14ac:dyDescent="0.25">
      <c r="A190" t="s">
        <v>5</v>
      </c>
      <c r="B190" t="s">
        <v>170</v>
      </c>
      <c r="C190" t="s">
        <v>173</v>
      </c>
      <c r="D190" s="3">
        <f>HYPERLINK("https://szao.dolgi.msk.ru/account/3470075596/", 3470075596)</f>
        <v>3470075596</v>
      </c>
      <c r="E190">
        <v>20643</v>
      </c>
    </row>
    <row r="191" spans="1:5" x14ac:dyDescent="0.25">
      <c r="A191" t="s">
        <v>5</v>
      </c>
      <c r="B191" t="s">
        <v>170</v>
      </c>
      <c r="C191" t="s">
        <v>126</v>
      </c>
      <c r="D191" s="3">
        <f>HYPERLINK("https://szao.dolgi.msk.ru/account/3470073777/", 3470073777)</f>
        <v>3470073777</v>
      </c>
      <c r="E191">
        <v>22947.75</v>
      </c>
    </row>
    <row r="192" spans="1:5" x14ac:dyDescent="0.25">
      <c r="A192" t="s">
        <v>5</v>
      </c>
      <c r="B192" t="s">
        <v>174</v>
      </c>
      <c r="C192" t="s">
        <v>175</v>
      </c>
      <c r="D192" s="3">
        <f>HYPERLINK("https://szao.dolgi.msk.ru/account/3470075991/", 3470075991)</f>
        <v>3470075991</v>
      </c>
      <c r="E192">
        <v>8710.51</v>
      </c>
    </row>
    <row r="193" spans="1:5" x14ac:dyDescent="0.25">
      <c r="A193" t="s">
        <v>5</v>
      </c>
      <c r="B193" t="s">
        <v>174</v>
      </c>
      <c r="C193" t="s">
        <v>176</v>
      </c>
      <c r="D193" s="3">
        <f>HYPERLINK("https://szao.dolgi.msk.ru/account/3470294406/", 3470294406)</f>
        <v>3470294406</v>
      </c>
      <c r="E193">
        <v>3558.34</v>
      </c>
    </row>
    <row r="194" spans="1:5" x14ac:dyDescent="0.25">
      <c r="A194" t="s">
        <v>5</v>
      </c>
      <c r="B194" t="s">
        <v>174</v>
      </c>
      <c r="C194" t="s">
        <v>177</v>
      </c>
      <c r="D194" s="3">
        <f>HYPERLINK("https://szao.dolgi.msk.ru/account/3470076222/", 3470076222)</f>
        <v>3470076222</v>
      </c>
      <c r="E194">
        <v>5778.88</v>
      </c>
    </row>
    <row r="195" spans="1:5" x14ac:dyDescent="0.25">
      <c r="A195" t="s">
        <v>5</v>
      </c>
      <c r="B195" t="s">
        <v>174</v>
      </c>
      <c r="C195" t="s">
        <v>71</v>
      </c>
      <c r="D195" s="3">
        <f>HYPERLINK("https://szao.dolgi.msk.ru/account/3470076492/", 3470076492)</f>
        <v>3470076492</v>
      </c>
      <c r="E195">
        <v>24590.06</v>
      </c>
    </row>
    <row r="196" spans="1:5" x14ac:dyDescent="0.25">
      <c r="A196" t="s">
        <v>5</v>
      </c>
      <c r="B196" t="s">
        <v>178</v>
      </c>
      <c r="C196" t="s">
        <v>179</v>
      </c>
      <c r="D196" s="3">
        <f>HYPERLINK("https://szao.dolgi.msk.ru/account/3470294553/", 3470294553)</f>
        <v>3470294553</v>
      </c>
      <c r="E196">
        <v>37613.15</v>
      </c>
    </row>
    <row r="197" spans="1:5" x14ac:dyDescent="0.25">
      <c r="A197" t="s">
        <v>5</v>
      </c>
      <c r="B197" t="s">
        <v>178</v>
      </c>
      <c r="C197" t="s">
        <v>180</v>
      </c>
      <c r="D197" s="3">
        <f>HYPERLINK("https://szao.dolgi.msk.ru/account/3470077014/", 3470077014)</f>
        <v>3470077014</v>
      </c>
      <c r="E197">
        <v>11258.64</v>
      </c>
    </row>
    <row r="198" spans="1:5" x14ac:dyDescent="0.25">
      <c r="A198" t="s">
        <v>5</v>
      </c>
      <c r="B198" t="s">
        <v>178</v>
      </c>
      <c r="C198" t="s">
        <v>41</v>
      </c>
      <c r="D198" s="3">
        <f>HYPERLINK("https://szao.dolgi.msk.ru/account/3470294609/", 3470294609)</f>
        <v>3470294609</v>
      </c>
      <c r="E198">
        <v>56421.279999999999</v>
      </c>
    </row>
    <row r="199" spans="1:5" x14ac:dyDescent="0.25">
      <c r="A199" t="s">
        <v>5</v>
      </c>
      <c r="B199" t="s">
        <v>178</v>
      </c>
      <c r="C199" t="s">
        <v>181</v>
      </c>
      <c r="D199" s="3">
        <f>HYPERLINK("https://szao.dolgi.msk.ru/account/3470077102/", 3470077102)</f>
        <v>3470077102</v>
      </c>
      <c r="E199">
        <v>15272.38</v>
      </c>
    </row>
    <row r="200" spans="1:5" x14ac:dyDescent="0.25">
      <c r="A200" t="s">
        <v>5</v>
      </c>
      <c r="B200" t="s">
        <v>182</v>
      </c>
      <c r="C200" t="s">
        <v>183</v>
      </c>
      <c r="D200" s="3">
        <f>HYPERLINK("https://szao.dolgi.msk.ru/account/3470294705/", 3470294705)</f>
        <v>3470294705</v>
      </c>
      <c r="E200">
        <v>40472.28</v>
      </c>
    </row>
    <row r="201" spans="1:5" x14ac:dyDescent="0.25">
      <c r="A201" t="s">
        <v>5</v>
      </c>
      <c r="B201" t="s">
        <v>182</v>
      </c>
      <c r="C201" t="s">
        <v>183</v>
      </c>
      <c r="D201" s="3">
        <f>HYPERLINK("https://szao.dolgi.msk.ru/account/3470294713/", 3470294713)</f>
        <v>3470294713</v>
      </c>
      <c r="E201">
        <v>95075.39</v>
      </c>
    </row>
    <row r="202" spans="1:5" x14ac:dyDescent="0.25">
      <c r="A202" t="s">
        <v>5</v>
      </c>
      <c r="B202" t="s">
        <v>182</v>
      </c>
      <c r="C202" t="s">
        <v>184</v>
      </c>
      <c r="D202" s="3">
        <f>HYPERLINK("https://szao.dolgi.msk.ru/account/3470077532/", 3470077532)</f>
        <v>3470077532</v>
      </c>
      <c r="E202">
        <v>45869.84</v>
      </c>
    </row>
    <row r="203" spans="1:5" x14ac:dyDescent="0.25">
      <c r="A203" t="s">
        <v>5</v>
      </c>
      <c r="B203" t="s">
        <v>182</v>
      </c>
      <c r="C203" t="s">
        <v>185</v>
      </c>
      <c r="D203" s="3">
        <f>HYPERLINK("https://szao.dolgi.msk.ru/account/3470077559/", 3470077559)</f>
        <v>3470077559</v>
      </c>
      <c r="E203">
        <v>15470.34</v>
      </c>
    </row>
    <row r="204" spans="1:5" x14ac:dyDescent="0.25">
      <c r="A204" t="s">
        <v>5</v>
      </c>
      <c r="B204" t="s">
        <v>182</v>
      </c>
      <c r="C204" t="s">
        <v>44</v>
      </c>
      <c r="D204" s="3">
        <f>HYPERLINK("https://szao.dolgi.msk.ru/account/3470331852/", 3470331852)</f>
        <v>3470331852</v>
      </c>
      <c r="E204">
        <v>6620.58</v>
      </c>
    </row>
    <row r="205" spans="1:5" x14ac:dyDescent="0.25">
      <c r="A205" t="s">
        <v>5</v>
      </c>
      <c r="B205" t="s">
        <v>186</v>
      </c>
      <c r="C205" t="s">
        <v>160</v>
      </c>
      <c r="D205" s="3">
        <f>HYPERLINK("https://szao.dolgi.msk.ru/account/3470078404/", 3470078404)</f>
        <v>3470078404</v>
      </c>
      <c r="E205">
        <v>41652.17</v>
      </c>
    </row>
    <row r="206" spans="1:5" x14ac:dyDescent="0.25">
      <c r="A206" t="s">
        <v>5</v>
      </c>
      <c r="B206" t="s">
        <v>186</v>
      </c>
      <c r="C206" t="s">
        <v>132</v>
      </c>
      <c r="D206" s="3">
        <f>HYPERLINK("https://szao.dolgi.msk.ru/account/3470078586/", 3470078586)</f>
        <v>3470078586</v>
      </c>
      <c r="E206">
        <v>26897.84</v>
      </c>
    </row>
    <row r="207" spans="1:5" x14ac:dyDescent="0.25">
      <c r="A207" t="s">
        <v>5</v>
      </c>
      <c r="B207" t="s">
        <v>186</v>
      </c>
      <c r="C207" t="s">
        <v>172</v>
      </c>
      <c r="D207" s="3">
        <f>HYPERLINK("https://szao.dolgi.msk.ru/account/3470078826/", 3470078826)</f>
        <v>3470078826</v>
      </c>
      <c r="E207">
        <v>115496.23</v>
      </c>
    </row>
    <row r="208" spans="1:5" x14ac:dyDescent="0.25">
      <c r="A208" t="s">
        <v>5</v>
      </c>
      <c r="B208" t="s">
        <v>186</v>
      </c>
      <c r="C208" t="s">
        <v>122</v>
      </c>
      <c r="D208" s="3">
        <f>HYPERLINK("https://szao.dolgi.msk.ru/account/3470079001/", 3470079001)</f>
        <v>3470079001</v>
      </c>
      <c r="E208">
        <v>23863.79</v>
      </c>
    </row>
    <row r="209" spans="1:5" x14ac:dyDescent="0.25">
      <c r="A209" t="s">
        <v>5</v>
      </c>
      <c r="B209" t="s">
        <v>186</v>
      </c>
      <c r="C209" t="s">
        <v>187</v>
      </c>
      <c r="D209" s="3">
        <f>HYPERLINK("https://szao.dolgi.msk.ru/account/3470079087/", 3470079087)</f>
        <v>3470079087</v>
      </c>
      <c r="E209">
        <v>72599.789999999994</v>
      </c>
    </row>
    <row r="210" spans="1:5" x14ac:dyDescent="0.25">
      <c r="A210" t="s">
        <v>5</v>
      </c>
      <c r="B210" t="s">
        <v>188</v>
      </c>
      <c r="C210" t="s">
        <v>112</v>
      </c>
      <c r="D210" s="3">
        <f>HYPERLINK("https://szao.dolgi.msk.ru/account/3470042655/", 3470042655)</f>
        <v>3470042655</v>
      </c>
      <c r="E210">
        <v>10066.450000000001</v>
      </c>
    </row>
    <row r="211" spans="1:5" x14ac:dyDescent="0.25">
      <c r="A211" t="s">
        <v>5</v>
      </c>
      <c r="B211" t="s">
        <v>188</v>
      </c>
      <c r="C211" t="s">
        <v>161</v>
      </c>
      <c r="D211" s="3">
        <f>HYPERLINK("https://szao.dolgi.msk.ru/account/3470042858/", 3470042858)</f>
        <v>3470042858</v>
      </c>
      <c r="E211">
        <v>16025.16</v>
      </c>
    </row>
    <row r="212" spans="1:5" x14ac:dyDescent="0.25">
      <c r="A212" t="s">
        <v>5</v>
      </c>
      <c r="B212" t="s">
        <v>188</v>
      </c>
      <c r="C212" t="s">
        <v>189</v>
      </c>
      <c r="D212" s="3">
        <f>HYPERLINK("https://szao.dolgi.msk.ru/account/3470042874/", 3470042874)</f>
        <v>3470042874</v>
      </c>
      <c r="E212">
        <v>11996.68</v>
      </c>
    </row>
    <row r="213" spans="1:5" x14ac:dyDescent="0.25">
      <c r="A213" t="s">
        <v>5</v>
      </c>
      <c r="B213" t="s">
        <v>188</v>
      </c>
      <c r="C213" t="s">
        <v>190</v>
      </c>
      <c r="D213" s="3">
        <f>HYPERLINK("https://szao.dolgi.msk.ru/account/3470043033/", 3470043033)</f>
        <v>3470043033</v>
      </c>
      <c r="E213">
        <v>106613.57</v>
      </c>
    </row>
    <row r="214" spans="1:5" x14ac:dyDescent="0.25">
      <c r="A214" t="s">
        <v>5</v>
      </c>
      <c r="B214" t="s">
        <v>191</v>
      </c>
      <c r="C214" t="s">
        <v>137</v>
      </c>
      <c r="D214" s="3">
        <f>HYPERLINK("https://szao.dolgi.msk.ru/account/3470543206/", 3470543206)</f>
        <v>3470543206</v>
      </c>
      <c r="E214">
        <v>6361.89</v>
      </c>
    </row>
    <row r="215" spans="1:5" x14ac:dyDescent="0.25">
      <c r="A215" t="s">
        <v>5</v>
      </c>
      <c r="B215" t="s">
        <v>191</v>
      </c>
      <c r="C215" t="s">
        <v>62</v>
      </c>
      <c r="D215" s="3">
        <f>HYPERLINK("https://szao.dolgi.msk.ru/account/3470043447/", 3470043447)</f>
        <v>3470043447</v>
      </c>
      <c r="E215">
        <v>35933.18</v>
      </c>
    </row>
    <row r="216" spans="1:5" x14ac:dyDescent="0.25">
      <c r="A216" t="s">
        <v>5</v>
      </c>
      <c r="B216" t="s">
        <v>191</v>
      </c>
      <c r="C216" t="s">
        <v>142</v>
      </c>
      <c r="D216" s="3">
        <f>HYPERLINK("https://szao.dolgi.msk.ru/account/3470043455/", 3470043455)</f>
        <v>3470043455</v>
      </c>
      <c r="E216">
        <v>113171.46</v>
      </c>
    </row>
    <row r="217" spans="1:5" x14ac:dyDescent="0.25">
      <c r="A217" t="s">
        <v>5</v>
      </c>
      <c r="B217" t="s">
        <v>191</v>
      </c>
      <c r="C217" t="s">
        <v>143</v>
      </c>
      <c r="D217" s="3">
        <f>HYPERLINK("https://szao.dolgi.msk.ru/account/3470043498/", 3470043498)</f>
        <v>3470043498</v>
      </c>
      <c r="E217">
        <v>21786.92</v>
      </c>
    </row>
    <row r="218" spans="1:5" x14ac:dyDescent="0.25">
      <c r="A218" t="s">
        <v>5</v>
      </c>
      <c r="B218" t="s">
        <v>192</v>
      </c>
      <c r="C218" t="s">
        <v>132</v>
      </c>
      <c r="D218" s="3">
        <f>HYPERLINK("https://szao.dolgi.msk.ru/account/3470044298/", 3470044298)</f>
        <v>3470044298</v>
      </c>
      <c r="E218">
        <v>40515.57</v>
      </c>
    </row>
    <row r="219" spans="1:5" x14ac:dyDescent="0.25">
      <c r="A219" t="s">
        <v>5</v>
      </c>
      <c r="B219" t="s">
        <v>192</v>
      </c>
      <c r="C219" t="s">
        <v>193</v>
      </c>
      <c r="D219" s="3">
        <f>HYPERLINK("https://szao.dolgi.msk.ru/account/3470044546/", 3470044546)</f>
        <v>3470044546</v>
      </c>
      <c r="E219">
        <v>88814.7</v>
      </c>
    </row>
    <row r="220" spans="1:5" x14ac:dyDescent="0.25">
      <c r="A220" t="s">
        <v>5</v>
      </c>
      <c r="B220" t="s">
        <v>192</v>
      </c>
      <c r="C220" t="s">
        <v>194</v>
      </c>
      <c r="D220" s="3">
        <f>HYPERLINK("https://szao.dolgi.msk.ru/account/3470043869/", 3470043869)</f>
        <v>3470043869</v>
      </c>
      <c r="E220">
        <v>47020.83</v>
      </c>
    </row>
    <row r="221" spans="1:5" x14ac:dyDescent="0.25">
      <c r="A221" t="s">
        <v>5</v>
      </c>
      <c r="B221" t="s">
        <v>195</v>
      </c>
      <c r="C221" t="s">
        <v>82</v>
      </c>
      <c r="D221" s="3">
        <f>HYPERLINK("https://szao.dolgi.msk.ru/account/3470045151/", 3470045151)</f>
        <v>3470045151</v>
      </c>
      <c r="E221">
        <v>170775.32</v>
      </c>
    </row>
    <row r="222" spans="1:5" x14ac:dyDescent="0.25">
      <c r="A222" t="s">
        <v>5</v>
      </c>
      <c r="B222" t="s">
        <v>195</v>
      </c>
      <c r="C222" t="s">
        <v>157</v>
      </c>
      <c r="D222" s="3">
        <f>HYPERLINK("https://szao.dolgi.msk.ru/account/3470045274/", 3470045274)</f>
        <v>3470045274</v>
      </c>
      <c r="E222">
        <v>72819.149999999994</v>
      </c>
    </row>
    <row r="223" spans="1:5" x14ac:dyDescent="0.25">
      <c r="A223" t="s">
        <v>5</v>
      </c>
      <c r="B223" t="s">
        <v>195</v>
      </c>
      <c r="C223" t="s">
        <v>158</v>
      </c>
      <c r="D223" s="3">
        <f>HYPERLINK("https://szao.dolgi.msk.ru/account/3470045362/", 3470045362)</f>
        <v>3470045362</v>
      </c>
      <c r="E223">
        <v>13419.1</v>
      </c>
    </row>
    <row r="224" spans="1:5" x14ac:dyDescent="0.25">
      <c r="A224" t="s">
        <v>5</v>
      </c>
      <c r="B224" t="s">
        <v>195</v>
      </c>
      <c r="C224" t="s">
        <v>60</v>
      </c>
      <c r="D224" s="3">
        <f>HYPERLINK("https://szao.dolgi.msk.ru/account/3470295425/", 3470295425)</f>
        <v>3470295425</v>
      </c>
      <c r="E224">
        <v>20359.72</v>
      </c>
    </row>
    <row r="225" spans="1:5" x14ac:dyDescent="0.25">
      <c r="A225" t="s">
        <v>5</v>
      </c>
      <c r="B225" t="s">
        <v>195</v>
      </c>
      <c r="C225" t="s">
        <v>52</v>
      </c>
      <c r="D225" s="3">
        <f>HYPERLINK("https://szao.dolgi.msk.ru/account/3470045784/", 3470045784)</f>
        <v>3470045784</v>
      </c>
      <c r="E225">
        <v>19610.55</v>
      </c>
    </row>
    <row r="226" spans="1:5" x14ac:dyDescent="0.25">
      <c r="A226" t="s">
        <v>5</v>
      </c>
      <c r="B226" t="s">
        <v>196</v>
      </c>
      <c r="C226" t="s">
        <v>60</v>
      </c>
      <c r="D226" s="3">
        <f>HYPERLINK("https://szao.dolgi.msk.ru/account/3470046293/", 3470046293)</f>
        <v>3470046293</v>
      </c>
      <c r="E226">
        <v>21333.48</v>
      </c>
    </row>
    <row r="227" spans="1:5" x14ac:dyDescent="0.25">
      <c r="A227" t="s">
        <v>5</v>
      </c>
      <c r="B227" t="s">
        <v>196</v>
      </c>
      <c r="C227" t="s">
        <v>78</v>
      </c>
      <c r="D227" s="3">
        <f>HYPERLINK("https://szao.dolgi.msk.ru/account/3470046314/", 3470046314)</f>
        <v>3470046314</v>
      </c>
      <c r="E227">
        <v>181296.03</v>
      </c>
    </row>
    <row r="228" spans="1:5" x14ac:dyDescent="0.25">
      <c r="A228" t="s">
        <v>5</v>
      </c>
      <c r="B228" t="s">
        <v>196</v>
      </c>
      <c r="C228" t="s">
        <v>133</v>
      </c>
      <c r="D228" s="3">
        <f>HYPERLINK("https://szao.dolgi.msk.ru/account/3470046365/", 3470046365)</f>
        <v>3470046365</v>
      </c>
      <c r="E228">
        <v>288390.51</v>
      </c>
    </row>
    <row r="229" spans="1:5" x14ac:dyDescent="0.25">
      <c r="A229" t="s">
        <v>5</v>
      </c>
      <c r="B229" t="s">
        <v>196</v>
      </c>
      <c r="C229" t="s">
        <v>67</v>
      </c>
      <c r="D229" s="3">
        <f>HYPERLINK("https://szao.dolgi.msk.ru/account/3470325145/", 3470325145)</f>
        <v>3470325145</v>
      </c>
      <c r="E229">
        <v>60232.87</v>
      </c>
    </row>
    <row r="230" spans="1:5" x14ac:dyDescent="0.25">
      <c r="A230" t="s">
        <v>5</v>
      </c>
      <c r="B230" t="s">
        <v>196</v>
      </c>
      <c r="C230" t="s">
        <v>194</v>
      </c>
      <c r="D230" s="3">
        <f>HYPERLINK("https://szao.dolgi.msk.ru/account/3470045899/", 3470045899)</f>
        <v>3470045899</v>
      </c>
      <c r="E230">
        <v>82769.64</v>
      </c>
    </row>
    <row r="231" spans="1:5" x14ac:dyDescent="0.25">
      <c r="A231" t="s">
        <v>5</v>
      </c>
      <c r="B231" t="s">
        <v>196</v>
      </c>
      <c r="C231" t="s">
        <v>197</v>
      </c>
      <c r="D231" s="3">
        <f>HYPERLINK("https://szao.dolgi.msk.ru/account/3470045936/", 3470045936)</f>
        <v>3470045936</v>
      </c>
      <c r="E231">
        <v>27271.9</v>
      </c>
    </row>
    <row r="232" spans="1:5" x14ac:dyDescent="0.25">
      <c r="A232" t="s">
        <v>5</v>
      </c>
      <c r="B232" t="s">
        <v>198</v>
      </c>
      <c r="C232" t="s">
        <v>13</v>
      </c>
      <c r="D232" s="3">
        <f>HYPERLINK("https://szao.dolgi.msk.ru/account/3470047472/", 3470047472)</f>
        <v>3470047472</v>
      </c>
      <c r="E232">
        <v>7741.6</v>
      </c>
    </row>
    <row r="233" spans="1:5" x14ac:dyDescent="0.25">
      <c r="A233" t="s">
        <v>5</v>
      </c>
      <c r="B233" t="s">
        <v>198</v>
      </c>
      <c r="C233" t="s">
        <v>83</v>
      </c>
      <c r="D233" s="3">
        <f>HYPERLINK("https://szao.dolgi.msk.ru/account/3470047421/", 3470047421)</f>
        <v>3470047421</v>
      </c>
      <c r="E233">
        <v>13266.66</v>
      </c>
    </row>
    <row r="234" spans="1:5" x14ac:dyDescent="0.25">
      <c r="A234" t="s">
        <v>5</v>
      </c>
      <c r="B234" t="s">
        <v>199</v>
      </c>
      <c r="C234" t="s">
        <v>82</v>
      </c>
      <c r="D234" s="3">
        <f>HYPERLINK("https://szao.dolgi.msk.ru/account/3470047966/", 3470047966)</f>
        <v>3470047966</v>
      </c>
      <c r="E234">
        <v>12679.28</v>
      </c>
    </row>
    <row r="235" spans="1:5" x14ac:dyDescent="0.25">
      <c r="A235" t="s">
        <v>5</v>
      </c>
      <c r="B235" t="s">
        <v>199</v>
      </c>
      <c r="C235" t="s">
        <v>155</v>
      </c>
      <c r="D235" s="3">
        <f>HYPERLINK("https://szao.dolgi.msk.ru/account/3470296321/", 3470296321)</f>
        <v>3470296321</v>
      </c>
      <c r="E235">
        <v>28476.57</v>
      </c>
    </row>
    <row r="236" spans="1:5" x14ac:dyDescent="0.25">
      <c r="A236" t="s">
        <v>5</v>
      </c>
      <c r="B236" t="s">
        <v>200</v>
      </c>
      <c r="C236" t="s">
        <v>7</v>
      </c>
      <c r="D236" s="3">
        <f>HYPERLINK("https://szao.dolgi.msk.ru/account/3470048993/", 3470048993)</f>
        <v>3470048993</v>
      </c>
      <c r="E236">
        <v>111677.58</v>
      </c>
    </row>
    <row r="237" spans="1:5" x14ac:dyDescent="0.25">
      <c r="A237" t="s">
        <v>5</v>
      </c>
      <c r="B237" t="s">
        <v>200</v>
      </c>
      <c r="C237" t="s">
        <v>60</v>
      </c>
      <c r="D237" s="3">
        <f>HYPERLINK("https://szao.dolgi.msk.ru/account/3470049224/", 3470049224)</f>
        <v>3470049224</v>
      </c>
      <c r="E237">
        <v>7613.13</v>
      </c>
    </row>
    <row r="238" spans="1:5" x14ac:dyDescent="0.25">
      <c r="A238" t="s">
        <v>5</v>
      </c>
      <c r="B238" t="s">
        <v>200</v>
      </c>
      <c r="C238" t="s">
        <v>197</v>
      </c>
      <c r="D238" s="3">
        <f>HYPERLINK("https://szao.dolgi.msk.ru/account/3470048897/", 3470048897)</f>
        <v>3470048897</v>
      </c>
      <c r="E238">
        <v>29799.91</v>
      </c>
    </row>
    <row r="239" spans="1:5" x14ac:dyDescent="0.25">
      <c r="A239" t="s">
        <v>5</v>
      </c>
      <c r="B239" t="s">
        <v>201</v>
      </c>
      <c r="C239" t="s">
        <v>96</v>
      </c>
      <c r="D239" s="3">
        <f>HYPERLINK("https://szao.dolgi.msk.ru/account/3470050057/", 3470050057)</f>
        <v>3470050057</v>
      </c>
      <c r="E239">
        <v>13869.65</v>
      </c>
    </row>
    <row r="240" spans="1:5" x14ac:dyDescent="0.25">
      <c r="A240" t="s">
        <v>5</v>
      </c>
      <c r="B240" t="s">
        <v>201</v>
      </c>
      <c r="C240" t="s">
        <v>82</v>
      </c>
      <c r="D240" s="3">
        <f>HYPERLINK("https://szao.dolgi.msk.ru/account/3470050065/", 3470050065)</f>
        <v>3470050065</v>
      </c>
      <c r="E240">
        <v>19872.669999999998</v>
      </c>
    </row>
    <row r="241" spans="1:5" x14ac:dyDescent="0.25">
      <c r="A241" t="s">
        <v>5</v>
      </c>
      <c r="B241" t="s">
        <v>201</v>
      </c>
      <c r="C241" t="s">
        <v>190</v>
      </c>
      <c r="D241" s="3">
        <f>HYPERLINK("https://szao.dolgi.msk.ru/account/3470050495/", 3470050495)</f>
        <v>3470050495</v>
      </c>
      <c r="E241">
        <v>45556.99</v>
      </c>
    </row>
    <row r="242" spans="1:5" x14ac:dyDescent="0.25">
      <c r="A242" t="s">
        <v>5</v>
      </c>
      <c r="B242" t="s">
        <v>202</v>
      </c>
      <c r="C242" t="s">
        <v>89</v>
      </c>
      <c r="D242" s="3">
        <f>HYPERLINK("https://szao.dolgi.msk.ru/account/3470321179/", 3470321179)</f>
        <v>3470321179</v>
      </c>
      <c r="E242">
        <v>7357.33</v>
      </c>
    </row>
    <row r="243" spans="1:5" x14ac:dyDescent="0.25">
      <c r="A243" t="s">
        <v>5</v>
      </c>
      <c r="B243" t="s">
        <v>202</v>
      </c>
      <c r="C243" t="s">
        <v>119</v>
      </c>
      <c r="D243" s="3">
        <f>HYPERLINK("https://szao.dolgi.msk.ru/account/3470321582/", 3470321582)</f>
        <v>3470321582</v>
      </c>
      <c r="E243">
        <v>3936.38</v>
      </c>
    </row>
    <row r="244" spans="1:5" x14ac:dyDescent="0.25">
      <c r="A244" t="s">
        <v>5</v>
      </c>
      <c r="B244" t="s">
        <v>202</v>
      </c>
      <c r="C244" t="s">
        <v>158</v>
      </c>
      <c r="D244" s="3">
        <f>HYPERLINK("https://szao.dolgi.msk.ru/account/3470321646/", 3470321646)</f>
        <v>3470321646</v>
      </c>
      <c r="E244">
        <v>4188.5600000000004</v>
      </c>
    </row>
    <row r="245" spans="1:5" x14ac:dyDescent="0.25">
      <c r="A245" t="s">
        <v>5</v>
      </c>
      <c r="B245" t="s">
        <v>202</v>
      </c>
      <c r="C245" t="s">
        <v>203</v>
      </c>
      <c r="D245" s="3">
        <f>HYPERLINK("https://szao.dolgi.msk.ru/account/3470321806/", 3470321806)</f>
        <v>3470321806</v>
      </c>
      <c r="E245">
        <v>11618.37</v>
      </c>
    </row>
    <row r="246" spans="1:5" x14ac:dyDescent="0.25">
      <c r="A246" t="s">
        <v>5</v>
      </c>
      <c r="B246" t="s">
        <v>202</v>
      </c>
      <c r="C246" t="s">
        <v>60</v>
      </c>
      <c r="D246" s="3">
        <f>HYPERLINK("https://szao.dolgi.msk.ru/account/3470321822/", 3470321822)</f>
        <v>3470321822</v>
      </c>
      <c r="E246">
        <v>57246.9</v>
      </c>
    </row>
    <row r="247" spans="1:5" x14ac:dyDescent="0.25">
      <c r="A247" t="s">
        <v>5</v>
      </c>
      <c r="B247" t="s">
        <v>202</v>
      </c>
      <c r="C247" t="s">
        <v>133</v>
      </c>
      <c r="D247" s="3">
        <f>HYPERLINK("https://szao.dolgi.msk.ru/account/3470559953/", 3470559953)</f>
        <v>3470559953</v>
      </c>
      <c r="E247">
        <v>8381.85</v>
      </c>
    </row>
    <row r="248" spans="1:5" x14ac:dyDescent="0.25">
      <c r="A248" t="s">
        <v>5</v>
      </c>
      <c r="B248" t="s">
        <v>202</v>
      </c>
      <c r="C248" t="s">
        <v>133</v>
      </c>
      <c r="D248" s="3">
        <f>HYPERLINK("https://szao.dolgi.msk.ru/account/3470559961/", 3470559961)</f>
        <v>3470559961</v>
      </c>
      <c r="E248">
        <v>7211.19</v>
      </c>
    </row>
    <row r="249" spans="1:5" x14ac:dyDescent="0.25">
      <c r="A249" t="s">
        <v>5</v>
      </c>
      <c r="B249" t="s">
        <v>202</v>
      </c>
      <c r="C249" t="s">
        <v>140</v>
      </c>
      <c r="D249" s="3">
        <f>HYPERLINK("https://szao.dolgi.msk.ru/account/3470322235/", 3470322235)</f>
        <v>3470322235</v>
      </c>
      <c r="E249">
        <v>46898.12</v>
      </c>
    </row>
    <row r="250" spans="1:5" x14ac:dyDescent="0.25">
      <c r="A250" t="s">
        <v>5</v>
      </c>
      <c r="B250" t="s">
        <v>204</v>
      </c>
      <c r="C250" t="s">
        <v>157</v>
      </c>
      <c r="D250" s="3">
        <f>HYPERLINK("https://szao.dolgi.msk.ru/account/3470054541/", 3470054541)</f>
        <v>3470054541</v>
      </c>
      <c r="E250">
        <v>41878.300000000003</v>
      </c>
    </row>
    <row r="251" spans="1:5" x14ac:dyDescent="0.25">
      <c r="A251" t="s">
        <v>5</v>
      </c>
      <c r="B251" t="s">
        <v>204</v>
      </c>
      <c r="C251" t="s">
        <v>190</v>
      </c>
      <c r="D251" s="3">
        <f>HYPERLINK("https://szao.dolgi.msk.ru/account/3470054832/", 3470054832)</f>
        <v>3470054832</v>
      </c>
      <c r="E251">
        <v>240712.4</v>
      </c>
    </row>
    <row r="252" spans="1:5" x14ac:dyDescent="0.25">
      <c r="A252" t="s">
        <v>5</v>
      </c>
      <c r="B252" t="s">
        <v>204</v>
      </c>
      <c r="C252" t="s">
        <v>30</v>
      </c>
      <c r="D252" s="3">
        <f>HYPERLINK("https://szao.dolgi.msk.ru/account/3470054859/", 3470054859)</f>
        <v>3470054859</v>
      </c>
      <c r="E252">
        <v>9815.32</v>
      </c>
    </row>
    <row r="253" spans="1:5" x14ac:dyDescent="0.25">
      <c r="A253" t="s">
        <v>5</v>
      </c>
      <c r="B253" t="s">
        <v>205</v>
      </c>
      <c r="C253" t="s">
        <v>140</v>
      </c>
      <c r="D253" s="3">
        <f>HYPERLINK("https://szao.dolgi.msk.ru/account/3470055181/", 3470055181)</f>
        <v>3470055181</v>
      </c>
      <c r="E253">
        <v>5577</v>
      </c>
    </row>
    <row r="254" spans="1:5" x14ac:dyDescent="0.25">
      <c r="A254" t="s">
        <v>5</v>
      </c>
      <c r="B254" t="s">
        <v>205</v>
      </c>
      <c r="C254" t="s">
        <v>122</v>
      </c>
      <c r="D254" s="3">
        <f>HYPERLINK("https://szao.dolgi.msk.ru/account/3470055421/", 3470055421)</f>
        <v>3470055421</v>
      </c>
      <c r="E254">
        <v>51257.71</v>
      </c>
    </row>
    <row r="255" spans="1:5" x14ac:dyDescent="0.25">
      <c r="A255" t="s">
        <v>5</v>
      </c>
      <c r="B255" t="s">
        <v>205</v>
      </c>
      <c r="C255" t="s">
        <v>14</v>
      </c>
      <c r="D255" s="3">
        <f>HYPERLINK("https://szao.dolgi.msk.ru/account/3470547549/", 3470547549)</f>
        <v>3470547549</v>
      </c>
      <c r="E255">
        <v>26956.01</v>
      </c>
    </row>
    <row r="256" spans="1:5" x14ac:dyDescent="0.25">
      <c r="A256" t="s">
        <v>5</v>
      </c>
      <c r="B256" t="s">
        <v>205</v>
      </c>
      <c r="C256" t="s">
        <v>56</v>
      </c>
      <c r="D256" s="3">
        <f>HYPERLINK("https://szao.dolgi.msk.ru/account/3470542879/", 3470542879)</f>
        <v>3470542879</v>
      </c>
      <c r="E256">
        <v>17107.32</v>
      </c>
    </row>
    <row r="257" spans="1:5" x14ac:dyDescent="0.25">
      <c r="A257" t="s">
        <v>5</v>
      </c>
      <c r="B257" t="s">
        <v>205</v>
      </c>
      <c r="C257" t="s">
        <v>206</v>
      </c>
      <c r="D257" s="3">
        <f>HYPERLINK("https://szao.dolgi.msk.ru/account/3470055595/", 3470055595)</f>
        <v>3470055595</v>
      </c>
      <c r="E257">
        <v>6530.77</v>
      </c>
    </row>
    <row r="258" spans="1:5" x14ac:dyDescent="0.25">
      <c r="A258" t="s">
        <v>5</v>
      </c>
      <c r="B258" t="s">
        <v>207</v>
      </c>
      <c r="C258" t="s">
        <v>24</v>
      </c>
      <c r="D258" s="3">
        <f>HYPERLINK("https://szao.dolgi.msk.ru/account/3470056387/", 3470056387)</f>
        <v>3470056387</v>
      </c>
      <c r="E258">
        <v>85387.98</v>
      </c>
    </row>
    <row r="259" spans="1:5" x14ac:dyDescent="0.25">
      <c r="A259" t="s">
        <v>5</v>
      </c>
      <c r="B259" t="s">
        <v>207</v>
      </c>
      <c r="C259" t="s">
        <v>102</v>
      </c>
      <c r="D259" s="3">
        <f>HYPERLINK("https://szao.dolgi.msk.ru/account/3470056045/", 3470056045)</f>
        <v>3470056045</v>
      </c>
      <c r="E259">
        <v>12234.82</v>
      </c>
    </row>
    <row r="260" spans="1:5" x14ac:dyDescent="0.25">
      <c r="A260" t="s">
        <v>5</v>
      </c>
      <c r="B260" t="s">
        <v>207</v>
      </c>
      <c r="C260" t="s">
        <v>66</v>
      </c>
      <c r="D260" s="3">
        <f>HYPERLINK("https://szao.dolgi.msk.ru/account/3470056109/", 3470056109)</f>
        <v>3470056109</v>
      </c>
      <c r="E260">
        <v>9581.68</v>
      </c>
    </row>
    <row r="261" spans="1:5" x14ac:dyDescent="0.25">
      <c r="A261" t="s">
        <v>5</v>
      </c>
      <c r="B261" t="s">
        <v>207</v>
      </c>
      <c r="C261" t="s">
        <v>171</v>
      </c>
      <c r="D261" s="3">
        <f>HYPERLINK("https://szao.dolgi.msk.ru/account/3470056168/", 3470056168)</f>
        <v>3470056168</v>
      </c>
      <c r="E261">
        <v>10821.69</v>
      </c>
    </row>
    <row r="262" spans="1:5" x14ac:dyDescent="0.25">
      <c r="A262" t="s">
        <v>5</v>
      </c>
      <c r="B262" t="s">
        <v>207</v>
      </c>
      <c r="C262" t="s">
        <v>155</v>
      </c>
      <c r="D262" s="3">
        <f>HYPERLINK("https://szao.dolgi.msk.ru/account/3470056176/", 3470056176)</f>
        <v>3470056176</v>
      </c>
      <c r="E262">
        <v>10182.870000000001</v>
      </c>
    </row>
    <row r="263" spans="1:5" x14ac:dyDescent="0.25">
      <c r="A263" t="s">
        <v>5</v>
      </c>
      <c r="B263" t="s">
        <v>208</v>
      </c>
      <c r="C263" t="s">
        <v>141</v>
      </c>
      <c r="D263" s="3">
        <f>HYPERLINK("https://szao.dolgi.msk.ru/account/3470056766/", 3470056766)</f>
        <v>3470056766</v>
      </c>
      <c r="E263">
        <v>16045.26</v>
      </c>
    </row>
    <row r="264" spans="1:5" x14ac:dyDescent="0.25">
      <c r="A264" t="s">
        <v>5</v>
      </c>
      <c r="B264" t="s">
        <v>209</v>
      </c>
      <c r="C264" t="s">
        <v>68</v>
      </c>
      <c r="D264" s="3">
        <f>HYPERLINK("https://szao.dolgi.msk.ru/account/3470057507/", 3470057507)</f>
        <v>3470057507</v>
      </c>
      <c r="E264">
        <v>7301.9</v>
      </c>
    </row>
    <row r="265" spans="1:5" x14ac:dyDescent="0.25">
      <c r="A265" t="s">
        <v>5</v>
      </c>
      <c r="B265" t="s">
        <v>210</v>
      </c>
      <c r="C265" t="s">
        <v>8</v>
      </c>
      <c r="D265" s="3">
        <f>HYPERLINK("https://szao.dolgi.msk.ru/account/3470313427/", 3470313427)</f>
        <v>3470313427</v>
      </c>
      <c r="E265">
        <v>30465.77</v>
      </c>
    </row>
    <row r="266" spans="1:5" x14ac:dyDescent="0.25">
      <c r="A266" t="s">
        <v>5</v>
      </c>
      <c r="B266" t="s">
        <v>210</v>
      </c>
      <c r="C266" t="s">
        <v>24</v>
      </c>
      <c r="D266" s="3">
        <f>HYPERLINK("https://szao.dolgi.msk.ru/account/3470572525/", 3470572525)</f>
        <v>3470572525</v>
      </c>
      <c r="E266">
        <v>6671.86</v>
      </c>
    </row>
    <row r="267" spans="1:5" x14ac:dyDescent="0.25">
      <c r="A267" t="s">
        <v>5</v>
      </c>
      <c r="B267" t="s">
        <v>211</v>
      </c>
      <c r="C267" t="s">
        <v>157</v>
      </c>
      <c r="D267" s="3">
        <f>HYPERLINK("https://szao.dolgi.msk.ru/account/3470057988/", 3470057988)</f>
        <v>3470057988</v>
      </c>
      <c r="E267">
        <v>207525.67</v>
      </c>
    </row>
    <row r="268" spans="1:5" x14ac:dyDescent="0.25">
      <c r="A268" t="s">
        <v>5</v>
      </c>
      <c r="B268" t="s">
        <v>211</v>
      </c>
      <c r="C268" t="s">
        <v>171</v>
      </c>
      <c r="D268" s="3">
        <f>HYPERLINK("https://szao.dolgi.msk.ru/account/3470057996/", 3470057996)</f>
        <v>3470057996</v>
      </c>
      <c r="E268">
        <v>16667.21</v>
      </c>
    </row>
    <row r="269" spans="1:5" x14ac:dyDescent="0.25">
      <c r="A269" t="s">
        <v>5</v>
      </c>
      <c r="B269" t="s">
        <v>211</v>
      </c>
      <c r="C269" t="s">
        <v>160</v>
      </c>
      <c r="D269" s="3">
        <f>HYPERLINK("https://szao.dolgi.msk.ru/account/3470058024/", 3470058024)</f>
        <v>3470058024</v>
      </c>
      <c r="E269">
        <v>80417.429999999993</v>
      </c>
    </row>
    <row r="270" spans="1:5" x14ac:dyDescent="0.25">
      <c r="A270" t="s">
        <v>5</v>
      </c>
      <c r="B270" t="s">
        <v>211</v>
      </c>
      <c r="C270" t="s">
        <v>135</v>
      </c>
      <c r="D270" s="3">
        <f>HYPERLINK("https://szao.dolgi.msk.ru/account/3470058075/", 3470058075)</f>
        <v>3470058075</v>
      </c>
      <c r="E270">
        <v>68409.69</v>
      </c>
    </row>
    <row r="271" spans="1:5" x14ac:dyDescent="0.25">
      <c r="A271" t="s">
        <v>5</v>
      </c>
      <c r="B271" t="s">
        <v>211</v>
      </c>
      <c r="C271" t="s">
        <v>132</v>
      </c>
      <c r="D271" s="3">
        <f>HYPERLINK("https://szao.dolgi.msk.ru/account/3470296911/", 3470296911)</f>
        <v>3470296911</v>
      </c>
      <c r="E271">
        <v>70000.399999999994</v>
      </c>
    </row>
    <row r="272" spans="1:5" x14ac:dyDescent="0.25">
      <c r="A272" t="s">
        <v>5</v>
      </c>
      <c r="B272" t="s">
        <v>212</v>
      </c>
      <c r="C272" t="s">
        <v>87</v>
      </c>
      <c r="D272" s="3">
        <f>HYPERLINK("https://szao.dolgi.msk.ru/account/3470532494/", 3470532494)</f>
        <v>3470532494</v>
      </c>
      <c r="E272">
        <v>85148.52</v>
      </c>
    </row>
    <row r="273" spans="1:5" x14ac:dyDescent="0.25">
      <c r="A273" t="s">
        <v>5</v>
      </c>
      <c r="B273" t="s">
        <v>212</v>
      </c>
      <c r="C273" t="s">
        <v>157</v>
      </c>
      <c r="D273" s="3">
        <f>HYPERLINK("https://szao.dolgi.msk.ru/account/3470337402/", 3470337402)</f>
        <v>3470337402</v>
      </c>
      <c r="E273">
        <v>7705.34</v>
      </c>
    </row>
    <row r="274" spans="1:5" x14ac:dyDescent="0.25">
      <c r="A274" t="s">
        <v>5</v>
      </c>
      <c r="B274" t="s">
        <v>212</v>
      </c>
      <c r="C274" t="s">
        <v>133</v>
      </c>
      <c r="D274" s="3">
        <f>HYPERLINK("https://szao.dolgi.msk.ru/account/3470059078/", 3470059078)</f>
        <v>3470059078</v>
      </c>
      <c r="E274">
        <v>14258.96</v>
      </c>
    </row>
    <row r="275" spans="1:5" x14ac:dyDescent="0.25">
      <c r="A275" t="s">
        <v>5</v>
      </c>
      <c r="B275" t="s">
        <v>213</v>
      </c>
      <c r="C275" t="s">
        <v>78</v>
      </c>
      <c r="D275" s="3">
        <f>HYPERLINK("https://szao.dolgi.msk.ru/account/3470059772/", 3470059772)</f>
        <v>3470059772</v>
      </c>
      <c r="E275">
        <v>10661.2</v>
      </c>
    </row>
    <row r="276" spans="1:5" x14ac:dyDescent="0.25">
      <c r="A276" t="s">
        <v>5</v>
      </c>
      <c r="B276" t="s">
        <v>213</v>
      </c>
      <c r="C276" t="s">
        <v>31</v>
      </c>
      <c r="D276" s="3">
        <f>HYPERLINK("https://szao.dolgi.msk.ru/account/3470060474/", 3470060474)</f>
        <v>3470060474</v>
      </c>
      <c r="E276">
        <v>96421.05</v>
      </c>
    </row>
    <row r="277" spans="1:5" x14ac:dyDescent="0.25">
      <c r="A277" t="s">
        <v>5</v>
      </c>
      <c r="B277" t="s">
        <v>214</v>
      </c>
      <c r="C277" t="s">
        <v>171</v>
      </c>
      <c r="D277" s="3">
        <f>HYPERLINK("https://szao.dolgi.msk.ru/account/3470062031/", 3470062031)</f>
        <v>3470062031</v>
      </c>
      <c r="E277">
        <v>24702.41</v>
      </c>
    </row>
    <row r="278" spans="1:5" x14ac:dyDescent="0.25">
      <c r="A278" t="s">
        <v>5</v>
      </c>
      <c r="B278" t="s">
        <v>214</v>
      </c>
      <c r="C278" t="s">
        <v>9</v>
      </c>
      <c r="D278" s="3">
        <f>HYPERLINK("https://szao.dolgi.msk.ru/account/3470062402/", 3470062402)</f>
        <v>3470062402</v>
      </c>
      <c r="E278">
        <v>20169.62</v>
      </c>
    </row>
    <row r="279" spans="1:5" x14ac:dyDescent="0.25">
      <c r="A279" t="s">
        <v>5</v>
      </c>
      <c r="B279" t="s">
        <v>214</v>
      </c>
      <c r="C279" t="s">
        <v>193</v>
      </c>
      <c r="D279" s="3">
        <f>HYPERLINK("https://szao.dolgi.msk.ru/account/3470062525/", 3470062525)</f>
        <v>3470062525</v>
      </c>
      <c r="E279">
        <v>7189.35</v>
      </c>
    </row>
    <row r="280" spans="1:5" x14ac:dyDescent="0.25">
      <c r="A280" t="s">
        <v>5</v>
      </c>
      <c r="B280" t="s">
        <v>214</v>
      </c>
      <c r="C280" t="s">
        <v>124</v>
      </c>
      <c r="D280" s="3">
        <f>HYPERLINK("https://szao.dolgi.msk.ru/account/3470297746/", 3470297746)</f>
        <v>3470297746</v>
      </c>
      <c r="E280">
        <v>103685.41</v>
      </c>
    </row>
    <row r="281" spans="1:5" x14ac:dyDescent="0.25">
      <c r="A281" t="s">
        <v>5</v>
      </c>
      <c r="B281" t="s">
        <v>214</v>
      </c>
      <c r="C281" t="s">
        <v>206</v>
      </c>
      <c r="D281" s="3">
        <f>HYPERLINK("https://szao.dolgi.msk.ru/account/3470062875/", 3470062875)</f>
        <v>3470062875</v>
      </c>
      <c r="E281">
        <v>12374.38</v>
      </c>
    </row>
    <row r="282" spans="1:5" x14ac:dyDescent="0.25">
      <c r="A282" t="s">
        <v>5</v>
      </c>
      <c r="B282" t="s">
        <v>214</v>
      </c>
      <c r="C282" t="s">
        <v>215</v>
      </c>
      <c r="D282" s="3">
        <f>HYPERLINK("https://szao.dolgi.msk.ru/account/3470062939/", 3470062939)</f>
        <v>3470062939</v>
      </c>
      <c r="E282">
        <v>142602.23000000001</v>
      </c>
    </row>
    <row r="283" spans="1:5" x14ac:dyDescent="0.25">
      <c r="A283" t="s">
        <v>5</v>
      </c>
      <c r="B283" t="s">
        <v>216</v>
      </c>
      <c r="C283" t="s">
        <v>155</v>
      </c>
      <c r="D283" s="3">
        <f>HYPERLINK("https://szao.dolgi.msk.ru/account/3470064504/", 3470064504)</f>
        <v>3470064504</v>
      </c>
      <c r="E283">
        <v>27475</v>
      </c>
    </row>
    <row r="284" spans="1:5" x14ac:dyDescent="0.25">
      <c r="A284" t="s">
        <v>5</v>
      </c>
      <c r="B284" t="s">
        <v>216</v>
      </c>
      <c r="C284" t="s">
        <v>215</v>
      </c>
      <c r="D284" s="3">
        <f>HYPERLINK("https://szao.dolgi.msk.ru/account/3470065339/", 3470065339)</f>
        <v>3470065339</v>
      </c>
      <c r="E284">
        <v>12748.74</v>
      </c>
    </row>
    <row r="285" spans="1:5" x14ac:dyDescent="0.25">
      <c r="A285" t="s">
        <v>5</v>
      </c>
      <c r="B285" t="s">
        <v>216</v>
      </c>
      <c r="C285" t="s">
        <v>10</v>
      </c>
      <c r="D285" s="3">
        <f>HYPERLINK("https://szao.dolgi.msk.ru/account/3470065427/", 3470065427)</f>
        <v>3470065427</v>
      </c>
      <c r="E285">
        <v>13737.75</v>
      </c>
    </row>
    <row r="286" spans="1:5" x14ac:dyDescent="0.25">
      <c r="A286" t="s">
        <v>5</v>
      </c>
      <c r="B286" t="s">
        <v>216</v>
      </c>
      <c r="C286" t="s">
        <v>126</v>
      </c>
      <c r="D286" s="3">
        <f>HYPERLINK("https://szao.dolgi.msk.ru/account/3470064272/", 3470064272)</f>
        <v>3470064272</v>
      </c>
      <c r="E286">
        <v>13489.45</v>
      </c>
    </row>
    <row r="287" spans="1:5" x14ac:dyDescent="0.25">
      <c r="A287" t="s">
        <v>5</v>
      </c>
      <c r="B287" t="s">
        <v>217</v>
      </c>
      <c r="C287" t="s">
        <v>155</v>
      </c>
      <c r="D287" s="3">
        <f>HYPERLINK("https://szao.dolgi.msk.ru/account/3470317946/", 3470317946)</f>
        <v>3470317946</v>
      </c>
      <c r="E287">
        <v>19321.169999999998</v>
      </c>
    </row>
    <row r="288" spans="1:5" x14ac:dyDescent="0.25">
      <c r="A288" t="s">
        <v>5</v>
      </c>
      <c r="B288" t="s">
        <v>217</v>
      </c>
      <c r="C288" t="s">
        <v>190</v>
      </c>
      <c r="D288" s="3">
        <f>HYPERLINK("https://szao.dolgi.msk.ru/account/3470066008/", 3470066008)</f>
        <v>3470066008</v>
      </c>
      <c r="E288">
        <v>147523.63</v>
      </c>
    </row>
    <row r="289" spans="1:5" x14ac:dyDescent="0.25">
      <c r="A289" t="s">
        <v>5</v>
      </c>
      <c r="B289" t="s">
        <v>217</v>
      </c>
      <c r="C289" t="s">
        <v>172</v>
      </c>
      <c r="D289" s="3">
        <f>HYPERLINK("https://szao.dolgi.msk.ru/account/3470066198/", 3470066198)</f>
        <v>3470066198</v>
      </c>
      <c r="E289">
        <v>5945.33</v>
      </c>
    </row>
    <row r="290" spans="1:5" x14ac:dyDescent="0.25">
      <c r="A290" t="s">
        <v>5</v>
      </c>
      <c r="B290" t="s">
        <v>218</v>
      </c>
      <c r="C290" t="s">
        <v>14</v>
      </c>
      <c r="D290" s="3">
        <f>HYPERLINK("https://szao.dolgi.msk.ru/account/3470066438/", 3470066438)</f>
        <v>3470066438</v>
      </c>
      <c r="E290">
        <v>5157.6000000000004</v>
      </c>
    </row>
    <row r="291" spans="1:5" x14ac:dyDescent="0.25">
      <c r="A291" t="s">
        <v>5</v>
      </c>
      <c r="B291" t="s">
        <v>218</v>
      </c>
      <c r="C291" t="s">
        <v>219</v>
      </c>
      <c r="D291" s="3">
        <f>HYPERLINK("https://szao.dolgi.msk.ru/account/3470066649/", 3470066649)</f>
        <v>3470066649</v>
      </c>
      <c r="E291">
        <v>13874.21</v>
      </c>
    </row>
    <row r="292" spans="1:5" x14ac:dyDescent="0.25">
      <c r="A292" t="s">
        <v>5</v>
      </c>
      <c r="B292" t="s">
        <v>220</v>
      </c>
      <c r="C292" t="s">
        <v>112</v>
      </c>
      <c r="D292" s="3">
        <f>HYPERLINK("https://szao.dolgi.msk.ru/account/3470067449/", 3470067449)</f>
        <v>3470067449</v>
      </c>
      <c r="E292">
        <v>19481.330000000002</v>
      </c>
    </row>
    <row r="293" spans="1:5" x14ac:dyDescent="0.25">
      <c r="A293" t="s">
        <v>5</v>
      </c>
      <c r="B293" t="s">
        <v>220</v>
      </c>
      <c r="C293" t="s">
        <v>171</v>
      </c>
      <c r="D293" s="3">
        <f>HYPERLINK("https://szao.dolgi.msk.ru/account/3470318703/", 3470318703)</f>
        <v>3470318703</v>
      </c>
      <c r="E293">
        <v>5883.88</v>
      </c>
    </row>
    <row r="294" spans="1:5" x14ac:dyDescent="0.25">
      <c r="A294" t="s">
        <v>5</v>
      </c>
      <c r="B294" t="s">
        <v>220</v>
      </c>
      <c r="C294" t="s">
        <v>158</v>
      </c>
      <c r="D294" s="3">
        <f>HYPERLINK("https://szao.dolgi.msk.ru/account/3470067633/", 3470067633)</f>
        <v>3470067633</v>
      </c>
      <c r="E294">
        <v>10723.19</v>
      </c>
    </row>
    <row r="295" spans="1:5" x14ac:dyDescent="0.25">
      <c r="A295" t="s">
        <v>5</v>
      </c>
      <c r="B295" t="s">
        <v>220</v>
      </c>
      <c r="C295" t="s">
        <v>221</v>
      </c>
      <c r="D295" s="3">
        <f>HYPERLINK("https://szao.dolgi.msk.ru/account/3470318842/", 3470318842)</f>
        <v>3470318842</v>
      </c>
      <c r="E295">
        <v>190366.28</v>
      </c>
    </row>
    <row r="296" spans="1:5" x14ac:dyDescent="0.25">
      <c r="A296" t="s">
        <v>5</v>
      </c>
      <c r="B296" t="s">
        <v>220</v>
      </c>
      <c r="C296" t="s">
        <v>146</v>
      </c>
      <c r="D296" s="3">
        <f>HYPERLINK("https://szao.dolgi.msk.ru/account/3470068353/", 3470068353)</f>
        <v>3470068353</v>
      </c>
      <c r="E296">
        <v>285028.36</v>
      </c>
    </row>
    <row r="297" spans="1:5" x14ac:dyDescent="0.25">
      <c r="A297" t="s">
        <v>5</v>
      </c>
      <c r="B297" t="s">
        <v>222</v>
      </c>
      <c r="C297" t="s">
        <v>47</v>
      </c>
      <c r="D297" s="3">
        <f>HYPERLINK("https://szao.dolgi.msk.ru/account/3470071763/", 3470071763)</f>
        <v>3470071763</v>
      </c>
      <c r="E297">
        <v>5481.45</v>
      </c>
    </row>
    <row r="298" spans="1:5" x14ac:dyDescent="0.25">
      <c r="A298" t="s">
        <v>5</v>
      </c>
      <c r="B298" t="s">
        <v>222</v>
      </c>
      <c r="C298" t="s">
        <v>112</v>
      </c>
      <c r="D298" s="3">
        <f>HYPERLINK("https://szao.dolgi.msk.ru/account/3470071421/", 3470071421)</f>
        <v>3470071421</v>
      </c>
      <c r="E298">
        <v>14481.78</v>
      </c>
    </row>
    <row r="299" spans="1:5" x14ac:dyDescent="0.25">
      <c r="A299" t="s">
        <v>5</v>
      </c>
      <c r="B299" t="s">
        <v>222</v>
      </c>
      <c r="C299" t="s">
        <v>9</v>
      </c>
      <c r="D299" s="3">
        <f>HYPERLINK("https://szao.dolgi.msk.ru/account/3470071851/", 3470071851)</f>
        <v>3470071851</v>
      </c>
      <c r="E299">
        <v>239244.66</v>
      </c>
    </row>
    <row r="300" spans="1:5" x14ac:dyDescent="0.25">
      <c r="A300" t="s">
        <v>5</v>
      </c>
      <c r="B300" t="s">
        <v>222</v>
      </c>
      <c r="C300" t="s">
        <v>166</v>
      </c>
      <c r="D300" s="3">
        <f>HYPERLINK("https://szao.dolgi.msk.ru/account/3470072221/", 3470072221)</f>
        <v>3470072221</v>
      </c>
      <c r="E300">
        <v>11920.04</v>
      </c>
    </row>
    <row r="301" spans="1:5" x14ac:dyDescent="0.25">
      <c r="A301" t="s">
        <v>5</v>
      </c>
      <c r="B301" t="s">
        <v>222</v>
      </c>
      <c r="C301" t="s">
        <v>197</v>
      </c>
      <c r="D301" s="3">
        <f>HYPERLINK("https://szao.dolgi.msk.ru/account/3470071173/", 3470071173)</f>
        <v>3470071173</v>
      </c>
      <c r="E301">
        <v>37030.230000000003</v>
      </c>
    </row>
    <row r="302" spans="1:5" x14ac:dyDescent="0.25">
      <c r="A302" t="s">
        <v>5</v>
      </c>
      <c r="B302" t="s">
        <v>222</v>
      </c>
      <c r="C302" t="s">
        <v>223</v>
      </c>
      <c r="D302" s="3">
        <f>HYPERLINK("https://szao.dolgi.msk.ru/account/3470415896/", 3470415896)</f>
        <v>3470415896</v>
      </c>
      <c r="E302">
        <v>88401.22</v>
      </c>
    </row>
    <row r="303" spans="1:5" x14ac:dyDescent="0.25">
      <c r="A303" t="s">
        <v>5</v>
      </c>
      <c r="B303" t="s">
        <v>224</v>
      </c>
      <c r="C303" t="s">
        <v>160</v>
      </c>
      <c r="D303" s="3">
        <f>HYPERLINK("https://szao.dolgi.msk.ru/account/3470085655/", 3470085655)</f>
        <v>3470085655</v>
      </c>
      <c r="E303">
        <v>7571.62</v>
      </c>
    </row>
    <row r="304" spans="1:5" x14ac:dyDescent="0.25">
      <c r="A304" t="s">
        <v>5</v>
      </c>
      <c r="B304" t="s">
        <v>224</v>
      </c>
      <c r="C304" t="s">
        <v>133</v>
      </c>
      <c r="D304" s="3">
        <f>HYPERLINK("https://szao.dolgi.msk.ru/account/3470085858/", 3470085858)</f>
        <v>3470085858</v>
      </c>
      <c r="E304">
        <v>11555.52</v>
      </c>
    </row>
    <row r="305" spans="1:5" x14ac:dyDescent="0.25">
      <c r="A305" t="s">
        <v>5</v>
      </c>
      <c r="B305" t="s">
        <v>224</v>
      </c>
      <c r="C305" t="s">
        <v>16</v>
      </c>
      <c r="D305" s="3">
        <f>HYPERLINK("https://szao.dolgi.msk.ru/account/3470086519/", 3470086519)</f>
        <v>3470086519</v>
      </c>
      <c r="E305">
        <v>195423.57</v>
      </c>
    </row>
    <row r="306" spans="1:5" x14ac:dyDescent="0.25">
      <c r="A306" t="s">
        <v>5</v>
      </c>
      <c r="B306" t="s">
        <v>224</v>
      </c>
      <c r="C306" t="s">
        <v>225</v>
      </c>
      <c r="D306" s="3">
        <f>HYPERLINK("https://szao.dolgi.msk.ru/account/3470085436/", 3470085436)</f>
        <v>3470085436</v>
      </c>
      <c r="E306">
        <v>13484.91</v>
      </c>
    </row>
    <row r="307" spans="1:5" x14ac:dyDescent="0.25">
      <c r="A307" t="s">
        <v>5</v>
      </c>
      <c r="B307" t="s">
        <v>226</v>
      </c>
      <c r="C307" t="s">
        <v>55</v>
      </c>
      <c r="D307" s="3">
        <f>HYPERLINK("https://szao.dolgi.msk.ru/account/3470087386/", 3470087386)</f>
        <v>3470087386</v>
      </c>
      <c r="E307">
        <v>15145.14</v>
      </c>
    </row>
    <row r="308" spans="1:5" x14ac:dyDescent="0.25">
      <c r="A308" t="s">
        <v>5</v>
      </c>
      <c r="B308" t="s">
        <v>226</v>
      </c>
      <c r="C308" t="s">
        <v>15</v>
      </c>
      <c r="D308" s="3">
        <f>HYPERLINK("https://szao.dolgi.msk.ru/account/3470087589/", 3470087589)</f>
        <v>3470087589</v>
      </c>
      <c r="E308">
        <v>90606.13</v>
      </c>
    </row>
    <row r="309" spans="1:5" x14ac:dyDescent="0.25">
      <c r="A309" t="s">
        <v>5</v>
      </c>
      <c r="B309" t="s">
        <v>227</v>
      </c>
      <c r="C309" t="s">
        <v>8</v>
      </c>
      <c r="D309" s="3">
        <f>HYPERLINK("https://szao.dolgi.msk.ru/account/3470087845/", 3470087845)</f>
        <v>3470087845</v>
      </c>
      <c r="E309">
        <v>11426.77</v>
      </c>
    </row>
    <row r="310" spans="1:5" x14ac:dyDescent="0.25">
      <c r="A310" t="s">
        <v>5</v>
      </c>
      <c r="B310" t="s">
        <v>227</v>
      </c>
      <c r="C310" t="s">
        <v>112</v>
      </c>
      <c r="D310" s="3">
        <f>HYPERLINK("https://szao.dolgi.msk.ru/account/3470533411/", 3470533411)</f>
        <v>3470533411</v>
      </c>
      <c r="E310">
        <v>26929.82</v>
      </c>
    </row>
    <row r="311" spans="1:5" x14ac:dyDescent="0.25">
      <c r="A311" t="s">
        <v>5</v>
      </c>
      <c r="B311" t="s">
        <v>228</v>
      </c>
      <c r="C311" t="s">
        <v>47</v>
      </c>
      <c r="D311" s="3">
        <f>HYPERLINK("https://szao.dolgi.msk.ru/account/3470090251/", 3470090251)</f>
        <v>3470090251</v>
      </c>
      <c r="E311">
        <v>50181.13</v>
      </c>
    </row>
    <row r="312" spans="1:5" x14ac:dyDescent="0.25">
      <c r="A312" t="s">
        <v>5</v>
      </c>
      <c r="B312" t="s">
        <v>228</v>
      </c>
      <c r="C312" t="s">
        <v>190</v>
      </c>
      <c r="D312" s="3">
        <f>HYPERLINK("https://szao.dolgi.msk.ru/account/3470090294/", 3470090294)</f>
        <v>3470090294</v>
      </c>
      <c r="E312">
        <v>32914.65</v>
      </c>
    </row>
    <row r="313" spans="1:5" x14ac:dyDescent="0.25">
      <c r="A313" t="s">
        <v>5</v>
      </c>
      <c r="B313" t="s">
        <v>228</v>
      </c>
      <c r="C313" t="s">
        <v>229</v>
      </c>
      <c r="D313" s="3">
        <f>HYPERLINK("https://szao.dolgi.msk.ru/account/3470090964/", 3470090964)</f>
        <v>3470090964</v>
      </c>
      <c r="E313">
        <v>12171.33</v>
      </c>
    </row>
    <row r="314" spans="1:5" x14ac:dyDescent="0.25">
      <c r="A314" t="s">
        <v>5</v>
      </c>
      <c r="B314" t="s">
        <v>228</v>
      </c>
      <c r="C314" t="s">
        <v>230</v>
      </c>
      <c r="D314" s="3">
        <f>HYPERLINK("https://szao.dolgi.msk.ru/account/3470306905/", 3470306905)</f>
        <v>3470306905</v>
      </c>
      <c r="E314">
        <v>7695.4</v>
      </c>
    </row>
    <row r="315" spans="1:5" x14ac:dyDescent="0.25">
      <c r="A315" t="s">
        <v>5</v>
      </c>
      <c r="B315" t="s">
        <v>228</v>
      </c>
      <c r="C315" t="s">
        <v>231</v>
      </c>
      <c r="D315" s="3">
        <f>HYPERLINK("https://szao.dolgi.msk.ru/account/3470089672/", 3470089672)</f>
        <v>3470089672</v>
      </c>
      <c r="E315">
        <v>170933.69</v>
      </c>
    </row>
    <row r="316" spans="1:5" x14ac:dyDescent="0.25">
      <c r="A316" t="s">
        <v>5</v>
      </c>
      <c r="B316" t="s">
        <v>228</v>
      </c>
      <c r="C316" t="s">
        <v>232</v>
      </c>
      <c r="D316" s="3">
        <f>HYPERLINK("https://szao.dolgi.msk.ru/account/3470089875/", 3470089875)</f>
        <v>3470089875</v>
      </c>
      <c r="E316">
        <v>17524.34</v>
      </c>
    </row>
    <row r="317" spans="1:5" x14ac:dyDescent="0.25">
      <c r="A317" t="s">
        <v>5</v>
      </c>
      <c r="B317" t="s">
        <v>233</v>
      </c>
      <c r="C317" t="s">
        <v>230</v>
      </c>
      <c r="D317" s="3">
        <f>HYPERLINK("https://szao.dolgi.msk.ru/account/3470532443/", 3470532443)</f>
        <v>3470532443</v>
      </c>
      <c r="E317">
        <v>128200.08</v>
      </c>
    </row>
    <row r="318" spans="1:5" x14ac:dyDescent="0.25">
      <c r="A318" t="s">
        <v>5</v>
      </c>
      <c r="B318" t="s">
        <v>233</v>
      </c>
      <c r="C318" t="s">
        <v>234</v>
      </c>
      <c r="D318" s="3">
        <f>HYPERLINK("https://szao.dolgi.msk.ru/account/3470092839/", 3470092839)</f>
        <v>3470092839</v>
      </c>
      <c r="E318">
        <v>320580.26</v>
      </c>
    </row>
    <row r="319" spans="1:5" x14ac:dyDescent="0.25">
      <c r="A319" t="s">
        <v>5</v>
      </c>
      <c r="B319" t="s">
        <v>233</v>
      </c>
      <c r="C319" t="s">
        <v>235</v>
      </c>
      <c r="D319" s="3">
        <f>HYPERLINK("https://szao.dolgi.msk.ru/account/3470091692/", 3470091692)</f>
        <v>3470091692</v>
      </c>
      <c r="E319">
        <v>20021.39</v>
      </c>
    </row>
    <row r="320" spans="1:5" x14ac:dyDescent="0.25">
      <c r="A320" t="s">
        <v>5</v>
      </c>
      <c r="B320" t="s">
        <v>233</v>
      </c>
      <c r="C320" t="s">
        <v>236</v>
      </c>
      <c r="D320" s="3">
        <f>HYPERLINK("https://szao.dolgi.msk.ru/account/3470091801/", 3470091801)</f>
        <v>3470091801</v>
      </c>
      <c r="E320">
        <v>22968.25</v>
      </c>
    </row>
    <row r="321" spans="1:5" x14ac:dyDescent="0.25">
      <c r="A321" t="s">
        <v>5</v>
      </c>
      <c r="B321" t="s">
        <v>237</v>
      </c>
      <c r="C321" t="s">
        <v>24</v>
      </c>
      <c r="D321" s="3">
        <f>HYPERLINK("https://szao.dolgi.msk.ru/account/3470094519/", 3470094519)</f>
        <v>3470094519</v>
      </c>
      <c r="E321">
        <v>24557.33</v>
      </c>
    </row>
    <row r="322" spans="1:5" x14ac:dyDescent="0.25">
      <c r="A322" t="s">
        <v>5</v>
      </c>
      <c r="B322" t="s">
        <v>237</v>
      </c>
      <c r="C322" t="s">
        <v>238</v>
      </c>
      <c r="D322" s="3">
        <f>HYPERLINK("https://szao.dolgi.msk.ru/account/3470094308/", 3470094308)</f>
        <v>3470094308</v>
      </c>
      <c r="E322">
        <v>9038.6</v>
      </c>
    </row>
    <row r="323" spans="1:5" x14ac:dyDescent="0.25">
      <c r="A323" t="s">
        <v>5</v>
      </c>
      <c r="B323" t="s">
        <v>237</v>
      </c>
      <c r="C323" t="s">
        <v>17</v>
      </c>
      <c r="D323" s="3">
        <f>HYPERLINK("https://szao.dolgi.msk.ru/account/3470093006/", 3470093006)</f>
        <v>3470093006</v>
      </c>
      <c r="E323">
        <v>112518.83</v>
      </c>
    </row>
    <row r="324" spans="1:5" x14ac:dyDescent="0.25">
      <c r="A324" t="s">
        <v>5</v>
      </c>
      <c r="B324" t="s">
        <v>237</v>
      </c>
      <c r="C324" t="s">
        <v>239</v>
      </c>
      <c r="D324" s="3">
        <f>HYPERLINK("https://szao.dolgi.msk.ru/account/3470093276/", 3470093276)</f>
        <v>3470093276</v>
      </c>
      <c r="E324">
        <v>63295.85</v>
      </c>
    </row>
    <row r="325" spans="1:5" x14ac:dyDescent="0.25">
      <c r="A325" t="s">
        <v>5</v>
      </c>
      <c r="B325" t="s">
        <v>237</v>
      </c>
      <c r="C325" t="s">
        <v>240</v>
      </c>
      <c r="D325" s="3">
        <f>HYPERLINK("https://szao.dolgi.msk.ru/account/3470093663/", 3470093663)</f>
        <v>3470093663</v>
      </c>
      <c r="E325">
        <v>12409.02</v>
      </c>
    </row>
    <row r="326" spans="1:5" x14ac:dyDescent="0.25">
      <c r="A326" t="s">
        <v>5</v>
      </c>
      <c r="B326" t="s">
        <v>237</v>
      </c>
      <c r="C326" t="s">
        <v>232</v>
      </c>
      <c r="D326" s="3">
        <f>HYPERLINK("https://szao.dolgi.msk.ru/account/3470532398/", 3470532398)</f>
        <v>3470532398</v>
      </c>
      <c r="E326">
        <v>370682.82</v>
      </c>
    </row>
    <row r="327" spans="1:5" x14ac:dyDescent="0.25">
      <c r="A327" t="s">
        <v>5</v>
      </c>
      <c r="B327" t="s">
        <v>237</v>
      </c>
      <c r="C327" t="s">
        <v>241</v>
      </c>
      <c r="D327" s="3">
        <f>HYPERLINK("https://szao.dolgi.msk.ru/account/3470094033/", 3470094033)</f>
        <v>3470094033</v>
      </c>
      <c r="E327">
        <v>130055.37</v>
      </c>
    </row>
    <row r="328" spans="1:5" x14ac:dyDescent="0.25">
      <c r="A328" t="s">
        <v>5</v>
      </c>
      <c r="B328" t="s">
        <v>242</v>
      </c>
      <c r="C328" t="s">
        <v>87</v>
      </c>
      <c r="D328" s="3">
        <f>HYPERLINK("https://szao.dolgi.msk.ru/account/3470095853/", 3470095853)</f>
        <v>3470095853</v>
      </c>
      <c r="E328">
        <v>62506.22</v>
      </c>
    </row>
    <row r="329" spans="1:5" x14ac:dyDescent="0.25">
      <c r="A329" t="s">
        <v>5</v>
      </c>
      <c r="B329" t="s">
        <v>242</v>
      </c>
      <c r="C329" t="s">
        <v>7</v>
      </c>
      <c r="D329" s="3">
        <f>HYPERLINK("https://szao.dolgi.msk.ru/account/3470095255/", 3470095255)</f>
        <v>3470095255</v>
      </c>
      <c r="E329">
        <v>13613.83</v>
      </c>
    </row>
    <row r="330" spans="1:5" x14ac:dyDescent="0.25">
      <c r="A330" t="s">
        <v>5</v>
      </c>
      <c r="B330" t="s">
        <v>242</v>
      </c>
      <c r="C330" t="s">
        <v>83</v>
      </c>
      <c r="D330" s="3">
        <f>HYPERLINK("https://szao.dolgi.msk.ru/account/3470095415/", 3470095415)</f>
        <v>3470095415</v>
      </c>
      <c r="E330">
        <v>77817.41</v>
      </c>
    </row>
    <row r="331" spans="1:5" x14ac:dyDescent="0.25">
      <c r="A331" t="s">
        <v>5</v>
      </c>
      <c r="B331" t="s">
        <v>242</v>
      </c>
      <c r="C331" t="s">
        <v>189</v>
      </c>
      <c r="D331" s="3">
        <f>HYPERLINK("https://szao.dolgi.msk.ru/account/3470095458/", 3470095458)</f>
        <v>3470095458</v>
      </c>
      <c r="E331">
        <v>16166.04</v>
      </c>
    </row>
    <row r="332" spans="1:5" x14ac:dyDescent="0.25">
      <c r="A332" t="s">
        <v>5</v>
      </c>
      <c r="B332" t="s">
        <v>242</v>
      </c>
      <c r="C332" t="s">
        <v>78</v>
      </c>
      <c r="D332" s="3">
        <f>HYPERLINK("https://szao.dolgi.msk.ru/account/3470095511/", 3470095511)</f>
        <v>3470095511</v>
      </c>
      <c r="E332">
        <v>12649.77</v>
      </c>
    </row>
    <row r="333" spans="1:5" x14ac:dyDescent="0.25">
      <c r="A333" t="s">
        <v>5</v>
      </c>
      <c r="B333" t="s">
        <v>242</v>
      </c>
      <c r="C333" t="s">
        <v>141</v>
      </c>
      <c r="D333" s="3">
        <f>HYPERLINK("https://szao.dolgi.msk.ru/account/3470095861/", 3470095861)</f>
        <v>3470095861</v>
      </c>
      <c r="E333">
        <v>79678.02</v>
      </c>
    </row>
    <row r="334" spans="1:5" x14ac:dyDescent="0.25">
      <c r="A334" t="s">
        <v>5</v>
      </c>
      <c r="B334" t="s">
        <v>242</v>
      </c>
      <c r="C334" t="s">
        <v>55</v>
      </c>
      <c r="D334" s="3">
        <f>HYPERLINK("https://szao.dolgi.msk.ru/account/3470095896/", 3470095896)</f>
        <v>3470095896</v>
      </c>
      <c r="E334">
        <v>16327.57</v>
      </c>
    </row>
    <row r="335" spans="1:5" x14ac:dyDescent="0.25">
      <c r="A335" t="s">
        <v>5</v>
      </c>
      <c r="B335" t="s">
        <v>243</v>
      </c>
      <c r="C335" t="s">
        <v>244</v>
      </c>
      <c r="D335" s="3">
        <f>HYPERLINK("https://szao.dolgi.msk.ru/account/3470096645/", 3470096645)</f>
        <v>3470096645</v>
      </c>
      <c r="E335">
        <v>25789.67</v>
      </c>
    </row>
    <row r="336" spans="1:5" x14ac:dyDescent="0.25">
      <c r="A336" t="s">
        <v>5</v>
      </c>
      <c r="B336" t="s">
        <v>243</v>
      </c>
      <c r="C336" t="s">
        <v>53</v>
      </c>
      <c r="D336" s="3">
        <f>HYPERLINK("https://szao.dolgi.msk.ru/account/3470096717/", 3470096717)</f>
        <v>3470096717</v>
      </c>
      <c r="E336">
        <v>35171.800000000003</v>
      </c>
    </row>
    <row r="337" spans="1:5" x14ac:dyDescent="0.25">
      <c r="A337" t="s">
        <v>5</v>
      </c>
      <c r="B337" t="s">
        <v>245</v>
      </c>
      <c r="C337" t="s">
        <v>82</v>
      </c>
      <c r="D337" s="3">
        <f>HYPERLINK("https://szao.dolgi.msk.ru/account/3470098448/", 3470098448)</f>
        <v>3470098448</v>
      </c>
      <c r="E337">
        <v>17608.88</v>
      </c>
    </row>
    <row r="338" spans="1:5" x14ac:dyDescent="0.25">
      <c r="A338" t="s">
        <v>5</v>
      </c>
      <c r="B338" t="s">
        <v>245</v>
      </c>
      <c r="C338" t="s">
        <v>30</v>
      </c>
      <c r="D338" s="3">
        <f>HYPERLINK("https://szao.dolgi.msk.ru/account/3470099619/", 3470099619)</f>
        <v>3470099619</v>
      </c>
      <c r="E338">
        <v>296268.67</v>
      </c>
    </row>
    <row r="339" spans="1:5" x14ac:dyDescent="0.25">
      <c r="A339" t="s">
        <v>5</v>
      </c>
      <c r="B339" t="s">
        <v>245</v>
      </c>
      <c r="C339" t="s">
        <v>122</v>
      </c>
      <c r="D339" s="3">
        <f>HYPERLINK("https://szao.dolgi.msk.ru/account/3470099926/", 3470099926)</f>
        <v>3470099926</v>
      </c>
      <c r="E339">
        <v>12114.03</v>
      </c>
    </row>
    <row r="340" spans="1:5" x14ac:dyDescent="0.25">
      <c r="A340" t="s">
        <v>5</v>
      </c>
      <c r="B340" t="s">
        <v>245</v>
      </c>
      <c r="C340" t="s">
        <v>246</v>
      </c>
      <c r="D340" s="3">
        <f>HYPERLINK("https://szao.dolgi.msk.ru/account/3470553818/", 3470553818)</f>
        <v>3470553818</v>
      </c>
      <c r="E340">
        <v>9833.5499999999993</v>
      </c>
    </row>
    <row r="341" spans="1:5" x14ac:dyDescent="0.25">
      <c r="A341" t="s">
        <v>5</v>
      </c>
      <c r="B341" t="s">
        <v>245</v>
      </c>
      <c r="C341" t="s">
        <v>247</v>
      </c>
      <c r="D341" s="3">
        <f>HYPERLINK("https://szao.dolgi.msk.ru/account/3470098552/", 3470098552)</f>
        <v>3470098552</v>
      </c>
      <c r="E341">
        <v>25129.21</v>
      </c>
    </row>
    <row r="342" spans="1:5" x14ac:dyDescent="0.25">
      <c r="A342" t="s">
        <v>5</v>
      </c>
      <c r="B342" t="s">
        <v>245</v>
      </c>
      <c r="C342" t="s">
        <v>248</v>
      </c>
      <c r="D342" s="3">
        <f>HYPERLINK("https://szao.dolgi.msk.ru/account/3470098659/", 3470098659)</f>
        <v>3470098659</v>
      </c>
      <c r="E342">
        <v>6865.29</v>
      </c>
    </row>
    <row r="343" spans="1:5" x14ac:dyDescent="0.25">
      <c r="A343" t="s">
        <v>5</v>
      </c>
      <c r="B343" t="s">
        <v>245</v>
      </c>
      <c r="C343" t="s">
        <v>249</v>
      </c>
      <c r="D343" s="3">
        <f>HYPERLINK("https://szao.dolgi.msk.ru/account/3470098819/", 3470098819)</f>
        <v>3470098819</v>
      </c>
      <c r="E343">
        <v>52451.59</v>
      </c>
    </row>
    <row r="344" spans="1:5" x14ac:dyDescent="0.25">
      <c r="A344" t="s">
        <v>5</v>
      </c>
      <c r="B344" t="s">
        <v>245</v>
      </c>
      <c r="C344" t="s">
        <v>250</v>
      </c>
      <c r="D344" s="3">
        <f>HYPERLINK("https://szao.dolgi.msk.ru/account/3470098827/", 3470098827)</f>
        <v>3470098827</v>
      </c>
      <c r="E344">
        <v>63722.95</v>
      </c>
    </row>
    <row r="345" spans="1:5" x14ac:dyDescent="0.25">
      <c r="A345" t="s">
        <v>5</v>
      </c>
      <c r="B345" t="s">
        <v>245</v>
      </c>
      <c r="C345" t="s">
        <v>251</v>
      </c>
      <c r="D345" s="3">
        <f>HYPERLINK("https://szao.dolgi.msk.ru/account/3470098958/", 3470098958)</f>
        <v>3470098958</v>
      </c>
      <c r="E345">
        <v>14175.4</v>
      </c>
    </row>
    <row r="346" spans="1:5" x14ac:dyDescent="0.25">
      <c r="A346" t="s">
        <v>5</v>
      </c>
      <c r="B346" t="s">
        <v>252</v>
      </c>
      <c r="C346" t="s">
        <v>47</v>
      </c>
      <c r="D346" s="3">
        <f>HYPERLINK("https://szao.dolgi.msk.ru/account/3470100739/", 3470100739)</f>
        <v>3470100739</v>
      </c>
      <c r="E346">
        <v>22359.89</v>
      </c>
    </row>
    <row r="347" spans="1:5" x14ac:dyDescent="0.25">
      <c r="A347" t="s">
        <v>5</v>
      </c>
      <c r="B347" t="s">
        <v>252</v>
      </c>
      <c r="C347" t="s">
        <v>145</v>
      </c>
      <c r="D347" s="3">
        <f>HYPERLINK("https://szao.dolgi.msk.ru/account/3470100755/", 3470100755)</f>
        <v>3470100755</v>
      </c>
      <c r="E347">
        <v>9469.89</v>
      </c>
    </row>
    <row r="348" spans="1:5" x14ac:dyDescent="0.25">
      <c r="A348" t="s">
        <v>5</v>
      </c>
      <c r="B348" t="s">
        <v>252</v>
      </c>
      <c r="C348" t="s">
        <v>141</v>
      </c>
      <c r="D348" s="3">
        <f>HYPERLINK("https://szao.dolgi.msk.ru/account/3470101029/", 3470101029)</f>
        <v>3470101029</v>
      </c>
      <c r="E348">
        <v>7183.82</v>
      </c>
    </row>
    <row r="349" spans="1:5" x14ac:dyDescent="0.25">
      <c r="A349" t="s">
        <v>5</v>
      </c>
      <c r="B349" t="s">
        <v>252</v>
      </c>
      <c r="C349" t="s">
        <v>143</v>
      </c>
      <c r="D349" s="3">
        <f>HYPERLINK("https://szao.dolgi.msk.ru/account/3470101141/", 3470101141)</f>
        <v>3470101141</v>
      </c>
      <c r="E349">
        <v>172864.66</v>
      </c>
    </row>
    <row r="350" spans="1:5" x14ac:dyDescent="0.25">
      <c r="A350" t="s">
        <v>5</v>
      </c>
      <c r="B350" t="s">
        <v>252</v>
      </c>
      <c r="C350" t="s">
        <v>56</v>
      </c>
      <c r="D350" s="3">
        <f>HYPERLINK("https://szao.dolgi.msk.ru/account/3470101168/", 3470101168)</f>
        <v>3470101168</v>
      </c>
      <c r="E350">
        <v>12103.94</v>
      </c>
    </row>
    <row r="351" spans="1:5" x14ac:dyDescent="0.25">
      <c r="A351" t="s">
        <v>5</v>
      </c>
      <c r="B351" t="s">
        <v>252</v>
      </c>
      <c r="C351" t="s">
        <v>57</v>
      </c>
      <c r="D351" s="3">
        <f>HYPERLINK("https://szao.dolgi.msk.ru/account/3470101205/", 3470101205)</f>
        <v>3470101205</v>
      </c>
      <c r="E351">
        <v>77153.66</v>
      </c>
    </row>
    <row r="352" spans="1:5" x14ac:dyDescent="0.25">
      <c r="A352" t="s">
        <v>5</v>
      </c>
      <c r="B352" t="s">
        <v>253</v>
      </c>
      <c r="C352" t="s">
        <v>24</v>
      </c>
      <c r="D352" s="3">
        <f>HYPERLINK("https://szao.dolgi.msk.ru/account/3470080133/", 3470080133)</f>
        <v>3470080133</v>
      </c>
      <c r="E352">
        <v>6808.91</v>
      </c>
    </row>
    <row r="353" spans="1:5" x14ac:dyDescent="0.25">
      <c r="A353" t="s">
        <v>5</v>
      </c>
      <c r="B353" t="s">
        <v>253</v>
      </c>
      <c r="C353" t="s">
        <v>82</v>
      </c>
      <c r="D353" s="3">
        <f>HYPERLINK("https://szao.dolgi.msk.ru/account/3470079503/", 3470079503)</f>
        <v>3470079503</v>
      </c>
      <c r="E353">
        <v>117286.5</v>
      </c>
    </row>
    <row r="354" spans="1:5" x14ac:dyDescent="0.25">
      <c r="A354" t="s">
        <v>5</v>
      </c>
      <c r="B354" t="s">
        <v>253</v>
      </c>
      <c r="C354" t="s">
        <v>171</v>
      </c>
      <c r="D354" s="3">
        <f>HYPERLINK("https://szao.dolgi.msk.ru/account/3470079669/", 3470079669)</f>
        <v>3470079669</v>
      </c>
      <c r="E354">
        <v>17870.84</v>
      </c>
    </row>
    <row r="355" spans="1:5" x14ac:dyDescent="0.25">
      <c r="A355" t="s">
        <v>5</v>
      </c>
      <c r="B355" t="s">
        <v>253</v>
      </c>
      <c r="C355" t="s">
        <v>79</v>
      </c>
      <c r="D355" s="3">
        <f>HYPERLINK("https://szao.dolgi.msk.ru/account/3470080061/", 3470080061)</f>
        <v>3470080061</v>
      </c>
      <c r="E355">
        <v>172393.37</v>
      </c>
    </row>
    <row r="356" spans="1:5" x14ac:dyDescent="0.25">
      <c r="A356" t="s">
        <v>5</v>
      </c>
      <c r="B356" t="s">
        <v>253</v>
      </c>
      <c r="C356" t="s">
        <v>254</v>
      </c>
      <c r="D356" s="3">
        <f>HYPERLINK("https://szao.dolgi.msk.ru/account/3470080125/", 3470080125)</f>
        <v>3470080125</v>
      </c>
      <c r="E356">
        <v>78510.89</v>
      </c>
    </row>
    <row r="357" spans="1:5" x14ac:dyDescent="0.25">
      <c r="A357" t="s">
        <v>5</v>
      </c>
      <c r="B357" t="s">
        <v>253</v>
      </c>
      <c r="C357" t="s">
        <v>116</v>
      </c>
      <c r="D357" s="3">
        <f>HYPERLINK("https://szao.dolgi.msk.ru/account/3470303229/", 3470303229)</f>
        <v>3470303229</v>
      </c>
      <c r="E357">
        <v>82500.09</v>
      </c>
    </row>
    <row r="358" spans="1:5" x14ac:dyDescent="0.25">
      <c r="A358" t="s">
        <v>5</v>
      </c>
      <c r="B358" t="s">
        <v>253</v>
      </c>
      <c r="C358" t="s">
        <v>116</v>
      </c>
      <c r="D358" s="3">
        <f>HYPERLINK("https://szao.dolgi.msk.ru/account/3470303237/", 3470303237)</f>
        <v>3470303237</v>
      </c>
      <c r="E358">
        <v>36271.089999999997</v>
      </c>
    </row>
    <row r="359" spans="1:5" x14ac:dyDescent="0.25">
      <c r="A359" t="s">
        <v>5</v>
      </c>
      <c r="B359" t="s">
        <v>255</v>
      </c>
      <c r="C359" t="s">
        <v>66</v>
      </c>
      <c r="D359" s="3">
        <f>HYPERLINK("https://szao.dolgi.msk.ru/account/3470080627/", 3470080627)</f>
        <v>3470080627</v>
      </c>
      <c r="E359">
        <v>5721.62</v>
      </c>
    </row>
    <row r="360" spans="1:5" x14ac:dyDescent="0.25">
      <c r="A360" t="s">
        <v>5</v>
      </c>
      <c r="B360" t="s">
        <v>255</v>
      </c>
      <c r="C360" t="s">
        <v>115</v>
      </c>
      <c r="D360" s="3">
        <f>HYPERLINK("https://szao.dolgi.msk.ru/account/3470080635/", 3470080635)</f>
        <v>3470080635</v>
      </c>
      <c r="E360">
        <v>194778.66</v>
      </c>
    </row>
    <row r="361" spans="1:5" x14ac:dyDescent="0.25">
      <c r="A361" t="s">
        <v>5</v>
      </c>
      <c r="B361" t="s">
        <v>255</v>
      </c>
      <c r="C361" t="s">
        <v>160</v>
      </c>
      <c r="D361" s="3">
        <f>HYPERLINK("https://szao.dolgi.msk.ru/account/3470080715/", 3470080715)</f>
        <v>3470080715</v>
      </c>
      <c r="E361">
        <v>22904.79</v>
      </c>
    </row>
    <row r="362" spans="1:5" x14ac:dyDescent="0.25">
      <c r="A362" t="s">
        <v>5</v>
      </c>
      <c r="B362" t="s">
        <v>255</v>
      </c>
      <c r="C362" t="s">
        <v>161</v>
      </c>
      <c r="D362" s="3">
        <f>HYPERLINK("https://szao.dolgi.msk.ru/account/3470080774/", 3470080774)</f>
        <v>3470080774</v>
      </c>
      <c r="E362">
        <v>14566.64</v>
      </c>
    </row>
    <row r="363" spans="1:5" x14ac:dyDescent="0.25">
      <c r="A363" t="s">
        <v>5</v>
      </c>
      <c r="B363" t="s">
        <v>255</v>
      </c>
      <c r="C363" t="s">
        <v>142</v>
      </c>
      <c r="D363" s="3">
        <f>HYPERLINK("https://szao.dolgi.msk.ru/account/3470081291/", 3470081291)</f>
        <v>3470081291</v>
      </c>
      <c r="E363">
        <v>73645.91</v>
      </c>
    </row>
    <row r="364" spans="1:5" x14ac:dyDescent="0.25">
      <c r="A364" t="s">
        <v>5</v>
      </c>
      <c r="B364" t="s">
        <v>255</v>
      </c>
      <c r="C364" t="s">
        <v>117</v>
      </c>
      <c r="D364" s="3">
        <f>HYPERLINK("https://szao.dolgi.msk.ru/account/3470081427/", 3470081427)</f>
        <v>3470081427</v>
      </c>
      <c r="E364">
        <v>40953.15</v>
      </c>
    </row>
    <row r="365" spans="1:5" x14ac:dyDescent="0.25">
      <c r="A365" t="s">
        <v>5</v>
      </c>
      <c r="B365" t="s">
        <v>256</v>
      </c>
      <c r="C365" t="s">
        <v>78</v>
      </c>
      <c r="D365" s="3">
        <f>HYPERLINK("https://szao.dolgi.msk.ru/account/3470081902/", 3470081902)</f>
        <v>3470081902</v>
      </c>
      <c r="E365">
        <v>87066.96</v>
      </c>
    </row>
    <row r="366" spans="1:5" x14ac:dyDescent="0.25">
      <c r="A366" t="s">
        <v>5</v>
      </c>
      <c r="B366" t="s">
        <v>257</v>
      </c>
      <c r="C366" t="s">
        <v>8</v>
      </c>
      <c r="D366" s="3">
        <f>HYPERLINK("https://szao.dolgi.msk.ru/account/3470082593/", 3470082593)</f>
        <v>3470082593</v>
      </c>
      <c r="E366">
        <v>8244.09</v>
      </c>
    </row>
    <row r="367" spans="1:5" x14ac:dyDescent="0.25">
      <c r="A367" t="s">
        <v>5</v>
      </c>
      <c r="B367" t="s">
        <v>257</v>
      </c>
      <c r="C367" t="s">
        <v>149</v>
      </c>
      <c r="D367" s="3">
        <f>HYPERLINK("https://szao.dolgi.msk.ru/account/3470082905/", 3470082905)</f>
        <v>3470082905</v>
      </c>
      <c r="E367">
        <v>210171.05</v>
      </c>
    </row>
    <row r="368" spans="1:5" x14ac:dyDescent="0.25">
      <c r="A368" t="s">
        <v>5</v>
      </c>
      <c r="B368" t="s">
        <v>257</v>
      </c>
      <c r="C368" t="s">
        <v>221</v>
      </c>
      <c r="D368" s="3">
        <f>HYPERLINK("https://szao.dolgi.msk.ru/account/3470083131/", 3470083131)</f>
        <v>3470083131</v>
      </c>
      <c r="E368">
        <v>87779.61</v>
      </c>
    </row>
    <row r="369" spans="1:5" x14ac:dyDescent="0.25">
      <c r="A369" t="s">
        <v>5</v>
      </c>
      <c r="B369" t="s">
        <v>257</v>
      </c>
      <c r="C369" t="s">
        <v>124</v>
      </c>
      <c r="D369" s="3">
        <f>HYPERLINK("https://szao.dolgi.msk.ru/account/3470083246/", 3470083246)</f>
        <v>3470083246</v>
      </c>
      <c r="E369">
        <v>18945.73</v>
      </c>
    </row>
    <row r="370" spans="1:5" x14ac:dyDescent="0.25">
      <c r="A370" t="s">
        <v>5</v>
      </c>
      <c r="B370" t="s">
        <v>257</v>
      </c>
      <c r="C370" t="s">
        <v>84</v>
      </c>
      <c r="D370" s="3">
        <f>HYPERLINK("https://szao.dolgi.msk.ru/account/3470306366/", 3470306366)</f>
        <v>3470306366</v>
      </c>
      <c r="E370">
        <v>9453.5400000000009</v>
      </c>
    </row>
    <row r="371" spans="1:5" x14ac:dyDescent="0.25">
      <c r="A371" t="s">
        <v>5</v>
      </c>
      <c r="B371" t="s">
        <v>258</v>
      </c>
      <c r="C371" t="s">
        <v>11</v>
      </c>
      <c r="D371" s="3">
        <f>HYPERLINK("https://szao.dolgi.msk.ru/account/3470425912/", 3470425912)</f>
        <v>3470425912</v>
      </c>
      <c r="E371">
        <v>14697.72</v>
      </c>
    </row>
    <row r="372" spans="1:5" x14ac:dyDescent="0.25">
      <c r="A372" t="s">
        <v>5</v>
      </c>
      <c r="B372" t="s">
        <v>258</v>
      </c>
      <c r="C372" t="s">
        <v>78</v>
      </c>
      <c r="D372" s="3">
        <f>HYPERLINK("https://szao.dolgi.msk.ru/account/3470425584/", 3470425584)</f>
        <v>3470425584</v>
      </c>
      <c r="E372">
        <v>14042.11</v>
      </c>
    </row>
    <row r="373" spans="1:5" x14ac:dyDescent="0.25">
      <c r="A373" t="s">
        <v>5</v>
      </c>
      <c r="B373" t="s">
        <v>258</v>
      </c>
      <c r="C373" t="s">
        <v>52</v>
      </c>
      <c r="D373" s="3">
        <f>HYPERLINK("https://szao.dolgi.msk.ru/account/3470419459/", 3470419459)</f>
        <v>3470419459</v>
      </c>
      <c r="E373">
        <v>92857.51</v>
      </c>
    </row>
    <row r="374" spans="1:5" x14ac:dyDescent="0.25">
      <c r="A374" t="s">
        <v>5</v>
      </c>
      <c r="B374" t="s">
        <v>258</v>
      </c>
      <c r="C374" t="s">
        <v>56</v>
      </c>
      <c r="D374" s="3">
        <f>HYPERLINK("https://szao.dolgi.msk.ru/account/3470425269/", 3470425269)</f>
        <v>3470425269</v>
      </c>
      <c r="E374">
        <v>12835.08</v>
      </c>
    </row>
    <row r="375" spans="1:5" x14ac:dyDescent="0.25">
      <c r="A375" t="s">
        <v>5</v>
      </c>
      <c r="B375" t="s">
        <v>258</v>
      </c>
      <c r="C375" t="s">
        <v>259</v>
      </c>
      <c r="D375" s="3">
        <f>HYPERLINK("https://szao.dolgi.msk.ru/account/3470425074/", 3470425074)</f>
        <v>3470425074</v>
      </c>
      <c r="E375">
        <v>24874.51</v>
      </c>
    </row>
    <row r="376" spans="1:5" x14ac:dyDescent="0.25">
      <c r="A376" t="s">
        <v>5</v>
      </c>
      <c r="B376" t="s">
        <v>260</v>
      </c>
      <c r="C376" t="s">
        <v>145</v>
      </c>
      <c r="D376" s="3">
        <f>HYPERLINK("https://szao.dolgi.msk.ru/account/3470103382/", 3470103382)</f>
        <v>3470103382</v>
      </c>
      <c r="E376">
        <v>11983.69</v>
      </c>
    </row>
    <row r="377" spans="1:5" x14ac:dyDescent="0.25">
      <c r="A377" t="s">
        <v>5</v>
      </c>
      <c r="B377" t="s">
        <v>260</v>
      </c>
      <c r="C377" t="s">
        <v>141</v>
      </c>
      <c r="D377" s="3">
        <f>HYPERLINK("https://szao.dolgi.msk.ru/account/3470103657/", 3470103657)</f>
        <v>3470103657</v>
      </c>
      <c r="E377">
        <v>125555.92</v>
      </c>
    </row>
    <row r="378" spans="1:5" x14ac:dyDescent="0.25">
      <c r="A378" t="s">
        <v>5</v>
      </c>
      <c r="B378" t="s">
        <v>260</v>
      </c>
      <c r="C378" t="s">
        <v>261</v>
      </c>
      <c r="D378" s="3">
        <f>HYPERLINK("https://szao.dolgi.msk.ru/account/3470101723/", 3470101723)</f>
        <v>3470101723</v>
      </c>
      <c r="E378">
        <v>16072.74</v>
      </c>
    </row>
    <row r="379" spans="1:5" x14ac:dyDescent="0.25">
      <c r="A379" t="s">
        <v>5</v>
      </c>
      <c r="B379" t="s">
        <v>260</v>
      </c>
      <c r="C379" t="s">
        <v>239</v>
      </c>
      <c r="D379" s="3">
        <f>HYPERLINK("https://szao.dolgi.msk.ru/account/3470307625/", 3470307625)</f>
        <v>3470307625</v>
      </c>
      <c r="E379">
        <v>3353.53</v>
      </c>
    </row>
    <row r="380" spans="1:5" x14ac:dyDescent="0.25">
      <c r="A380" t="s">
        <v>5</v>
      </c>
      <c r="B380" t="s">
        <v>260</v>
      </c>
      <c r="C380" t="s">
        <v>249</v>
      </c>
      <c r="D380" s="3">
        <f>HYPERLINK("https://szao.dolgi.msk.ru/account/3470101862/", 3470101862)</f>
        <v>3470101862</v>
      </c>
      <c r="E380">
        <v>18715.759999999998</v>
      </c>
    </row>
    <row r="381" spans="1:5" x14ac:dyDescent="0.25">
      <c r="A381" t="s">
        <v>5</v>
      </c>
      <c r="B381" t="s">
        <v>260</v>
      </c>
      <c r="C381" t="s">
        <v>262</v>
      </c>
      <c r="D381" s="3">
        <f>HYPERLINK("https://szao.dolgi.msk.ru/account/3470103032/", 3470103032)</f>
        <v>3470103032</v>
      </c>
      <c r="E381">
        <v>62194.41</v>
      </c>
    </row>
    <row r="382" spans="1:5" x14ac:dyDescent="0.25">
      <c r="A382" t="s">
        <v>5</v>
      </c>
      <c r="B382" t="s">
        <v>263</v>
      </c>
      <c r="C382" t="s">
        <v>33</v>
      </c>
      <c r="D382" s="3">
        <f>HYPERLINK("https://szao.dolgi.msk.ru/account/3470107711/", 3470107711)</f>
        <v>3470107711</v>
      </c>
      <c r="E382">
        <v>62139.71</v>
      </c>
    </row>
    <row r="383" spans="1:5" x14ac:dyDescent="0.25">
      <c r="A383" t="s">
        <v>5</v>
      </c>
      <c r="B383" t="s">
        <v>263</v>
      </c>
      <c r="C383" t="s">
        <v>33</v>
      </c>
      <c r="D383" s="3">
        <f>HYPERLINK("https://szao.dolgi.msk.ru/account/3470553762/", 3470553762)</f>
        <v>3470553762</v>
      </c>
      <c r="E383">
        <v>8700.9599999999991</v>
      </c>
    </row>
    <row r="384" spans="1:5" x14ac:dyDescent="0.25">
      <c r="A384" t="s">
        <v>5</v>
      </c>
      <c r="B384" t="s">
        <v>263</v>
      </c>
      <c r="C384" t="s">
        <v>261</v>
      </c>
      <c r="D384" s="3">
        <f>HYPERLINK("https://szao.dolgi.msk.ru/account/3470597722/", 3470597722)</f>
        <v>3470597722</v>
      </c>
      <c r="E384">
        <v>10143.290000000001</v>
      </c>
    </row>
    <row r="385" spans="1:5" x14ac:dyDescent="0.25">
      <c r="A385" t="s">
        <v>5</v>
      </c>
      <c r="B385" t="s">
        <v>263</v>
      </c>
      <c r="C385" t="s">
        <v>163</v>
      </c>
      <c r="D385" s="3">
        <f>HYPERLINK("https://szao.dolgi.msk.ru/account/3470308476/", 3470308476)</f>
        <v>3470308476</v>
      </c>
      <c r="E385">
        <v>81897.350000000006</v>
      </c>
    </row>
    <row r="386" spans="1:5" x14ac:dyDescent="0.25">
      <c r="A386" t="s">
        <v>5</v>
      </c>
      <c r="B386" t="s">
        <v>263</v>
      </c>
      <c r="C386" t="s">
        <v>264</v>
      </c>
      <c r="D386" s="3">
        <f>HYPERLINK("https://szao.dolgi.msk.ru/account/3470308492/", 3470308492)</f>
        <v>3470308492</v>
      </c>
      <c r="E386">
        <v>7971.71</v>
      </c>
    </row>
    <row r="387" spans="1:5" x14ac:dyDescent="0.25">
      <c r="A387" t="s">
        <v>5</v>
      </c>
      <c r="B387" t="s">
        <v>263</v>
      </c>
      <c r="C387" t="s">
        <v>265</v>
      </c>
      <c r="D387" s="3">
        <f>HYPERLINK("https://szao.dolgi.msk.ru/account/3470308521/", 3470308521)</f>
        <v>3470308521</v>
      </c>
      <c r="E387">
        <v>63047.5</v>
      </c>
    </row>
    <row r="388" spans="1:5" x14ac:dyDescent="0.25">
      <c r="A388" t="s">
        <v>5</v>
      </c>
      <c r="B388" t="s">
        <v>263</v>
      </c>
      <c r="C388" t="s">
        <v>266</v>
      </c>
      <c r="D388" s="3">
        <f>HYPERLINK("https://szao.dolgi.msk.ru/account/3470107957/", 3470107957)</f>
        <v>3470107957</v>
      </c>
      <c r="E388">
        <v>155941.51</v>
      </c>
    </row>
    <row r="389" spans="1:5" x14ac:dyDescent="0.25">
      <c r="A389" t="s">
        <v>5</v>
      </c>
      <c r="B389" t="s">
        <v>263</v>
      </c>
      <c r="C389" t="s">
        <v>128</v>
      </c>
      <c r="D389" s="3">
        <f>HYPERLINK("https://szao.dolgi.msk.ru/account/3470308783/", 3470308783)</f>
        <v>3470308783</v>
      </c>
      <c r="E389">
        <v>12773.4</v>
      </c>
    </row>
    <row r="390" spans="1:5" x14ac:dyDescent="0.25">
      <c r="A390" t="s">
        <v>5</v>
      </c>
      <c r="B390" t="s">
        <v>263</v>
      </c>
      <c r="C390" t="s">
        <v>34</v>
      </c>
      <c r="D390" s="3">
        <f>HYPERLINK("https://szao.dolgi.msk.ru/account/3470308863/", 3470308863)</f>
        <v>3470308863</v>
      </c>
      <c r="E390">
        <v>9001.68</v>
      </c>
    </row>
    <row r="391" spans="1:5" x14ac:dyDescent="0.25">
      <c r="A391" t="s">
        <v>5</v>
      </c>
      <c r="B391" t="s">
        <v>263</v>
      </c>
      <c r="C391" t="s">
        <v>267</v>
      </c>
      <c r="D391" s="3">
        <f>HYPERLINK("https://szao.dolgi.msk.ru/account/3470108685/", 3470108685)</f>
        <v>3470108685</v>
      </c>
      <c r="E391">
        <v>10787.74</v>
      </c>
    </row>
    <row r="392" spans="1:5" x14ac:dyDescent="0.25">
      <c r="A392" t="s">
        <v>5</v>
      </c>
      <c r="B392" t="s">
        <v>263</v>
      </c>
      <c r="C392" t="s">
        <v>268</v>
      </c>
      <c r="D392" s="3">
        <f>HYPERLINK("https://szao.dolgi.msk.ru/account/3470109039/", 3470109039)</f>
        <v>3470109039</v>
      </c>
      <c r="E392">
        <v>12521.73</v>
      </c>
    </row>
    <row r="393" spans="1:5" x14ac:dyDescent="0.25">
      <c r="A393" t="s">
        <v>5</v>
      </c>
      <c r="B393" t="s">
        <v>263</v>
      </c>
      <c r="C393" t="s">
        <v>269</v>
      </c>
      <c r="D393" s="3">
        <f>HYPERLINK("https://szao.dolgi.msk.ru/account/3470109872/", 3470109872)</f>
        <v>3470109872</v>
      </c>
      <c r="E393">
        <v>11378.05</v>
      </c>
    </row>
    <row r="394" spans="1:5" x14ac:dyDescent="0.25">
      <c r="A394" t="s">
        <v>5</v>
      </c>
      <c r="B394" t="s">
        <v>263</v>
      </c>
      <c r="C394" t="s">
        <v>270</v>
      </c>
      <c r="D394" s="3">
        <f>HYPERLINK("https://szao.dolgi.msk.ru/account/3470109928/", 3470109928)</f>
        <v>3470109928</v>
      </c>
      <c r="E394">
        <v>14143.62</v>
      </c>
    </row>
    <row r="395" spans="1:5" x14ac:dyDescent="0.25">
      <c r="A395" t="s">
        <v>5</v>
      </c>
      <c r="B395" t="s">
        <v>263</v>
      </c>
      <c r="C395" t="s">
        <v>271</v>
      </c>
      <c r="D395" s="3">
        <f>HYPERLINK("https://szao.dolgi.msk.ru/account/3470109979/", 3470109979)</f>
        <v>3470109979</v>
      </c>
      <c r="E395">
        <v>13434.4</v>
      </c>
    </row>
    <row r="396" spans="1:5" x14ac:dyDescent="0.25">
      <c r="A396" t="s">
        <v>5</v>
      </c>
      <c r="B396" t="s">
        <v>263</v>
      </c>
      <c r="C396" t="s">
        <v>43</v>
      </c>
      <c r="D396" s="3">
        <f>HYPERLINK("https://szao.dolgi.msk.ru/account/3470110013/", 3470110013)</f>
        <v>3470110013</v>
      </c>
      <c r="E396">
        <v>11573.24</v>
      </c>
    </row>
    <row r="397" spans="1:5" x14ac:dyDescent="0.25">
      <c r="A397" t="s">
        <v>5</v>
      </c>
      <c r="B397" t="s">
        <v>263</v>
      </c>
      <c r="C397" t="s">
        <v>183</v>
      </c>
      <c r="D397" s="3">
        <f>HYPERLINK("https://szao.dolgi.msk.ru/account/3470110048/", 3470110048)</f>
        <v>3470110048</v>
      </c>
      <c r="E397">
        <v>238801.51</v>
      </c>
    </row>
    <row r="398" spans="1:5" x14ac:dyDescent="0.25">
      <c r="A398" t="s">
        <v>5</v>
      </c>
      <c r="B398" t="s">
        <v>263</v>
      </c>
      <c r="C398" t="s">
        <v>272</v>
      </c>
      <c r="D398" s="3">
        <f>HYPERLINK("https://szao.dolgi.msk.ru/account/3470110208/", 3470110208)</f>
        <v>3470110208</v>
      </c>
      <c r="E398">
        <v>19606.41</v>
      </c>
    </row>
    <row r="399" spans="1:5" x14ac:dyDescent="0.25">
      <c r="A399" t="s">
        <v>5</v>
      </c>
      <c r="B399" t="s">
        <v>273</v>
      </c>
      <c r="C399" t="s">
        <v>47</v>
      </c>
      <c r="D399" s="3">
        <f>HYPERLINK("https://szao.dolgi.msk.ru/account/3470111251/", 3470111251)</f>
        <v>3470111251</v>
      </c>
      <c r="E399">
        <v>9665.65</v>
      </c>
    </row>
    <row r="400" spans="1:5" x14ac:dyDescent="0.25">
      <c r="A400" t="s">
        <v>5</v>
      </c>
      <c r="B400" t="s">
        <v>273</v>
      </c>
      <c r="C400" t="s">
        <v>87</v>
      </c>
      <c r="D400" s="3">
        <f>HYPERLINK("https://szao.dolgi.msk.ru/account/3470111534/", 3470111534)</f>
        <v>3470111534</v>
      </c>
      <c r="E400">
        <v>344568.87</v>
      </c>
    </row>
    <row r="401" spans="1:5" x14ac:dyDescent="0.25">
      <c r="A401" t="s">
        <v>5</v>
      </c>
      <c r="B401" t="s">
        <v>273</v>
      </c>
      <c r="C401" t="s">
        <v>155</v>
      </c>
      <c r="D401" s="3">
        <f>HYPERLINK("https://szao.dolgi.msk.ru/account/3470111024/", 3470111024)</f>
        <v>3470111024</v>
      </c>
      <c r="E401">
        <v>8318.09</v>
      </c>
    </row>
    <row r="402" spans="1:5" x14ac:dyDescent="0.25">
      <c r="A402" t="s">
        <v>5</v>
      </c>
      <c r="B402" t="s">
        <v>273</v>
      </c>
      <c r="C402" t="s">
        <v>238</v>
      </c>
      <c r="D402" s="3">
        <f>HYPERLINK("https://szao.dolgi.msk.ru/account/3470111219/", 3470111219)</f>
        <v>3470111219</v>
      </c>
      <c r="E402">
        <v>16078.15</v>
      </c>
    </row>
    <row r="403" spans="1:5" x14ac:dyDescent="0.25">
      <c r="A403" t="s">
        <v>5</v>
      </c>
      <c r="B403" t="s">
        <v>273</v>
      </c>
      <c r="C403" t="s">
        <v>133</v>
      </c>
      <c r="D403" s="3">
        <f>HYPERLINK("https://szao.dolgi.msk.ru/account/3470111243/", 3470111243)</f>
        <v>3470111243</v>
      </c>
      <c r="E403">
        <v>8800.07</v>
      </c>
    </row>
    <row r="404" spans="1:5" x14ac:dyDescent="0.25">
      <c r="A404" t="s">
        <v>5</v>
      </c>
      <c r="B404" t="s">
        <v>273</v>
      </c>
      <c r="C404" t="s">
        <v>53</v>
      </c>
      <c r="D404" s="3">
        <f>HYPERLINK("https://szao.dolgi.msk.ru/account/3470111497/", 3470111497)</f>
        <v>3470111497</v>
      </c>
      <c r="E404">
        <v>137220.45000000001</v>
      </c>
    </row>
    <row r="405" spans="1:5" x14ac:dyDescent="0.25">
      <c r="A405" t="s">
        <v>5</v>
      </c>
      <c r="B405" t="s">
        <v>274</v>
      </c>
      <c r="C405" t="s">
        <v>275</v>
      </c>
      <c r="D405" s="3">
        <f>HYPERLINK("https://szao.dolgi.msk.ru/account/3470539995/", 3470539995)</f>
        <v>3470539995</v>
      </c>
      <c r="E405">
        <v>87282.31</v>
      </c>
    </row>
    <row r="406" spans="1:5" x14ac:dyDescent="0.25">
      <c r="A406" t="s">
        <v>5</v>
      </c>
      <c r="B406" t="s">
        <v>274</v>
      </c>
      <c r="C406" t="s">
        <v>163</v>
      </c>
      <c r="D406" s="3">
        <f>HYPERLINK("https://szao.dolgi.msk.ru/account/3470112289/", 3470112289)</f>
        <v>3470112289</v>
      </c>
      <c r="E406">
        <v>12463.67</v>
      </c>
    </row>
    <row r="407" spans="1:5" x14ac:dyDescent="0.25">
      <c r="A407" t="s">
        <v>5</v>
      </c>
      <c r="B407" t="s">
        <v>274</v>
      </c>
      <c r="C407" t="s">
        <v>250</v>
      </c>
      <c r="D407" s="3">
        <f>HYPERLINK("https://szao.dolgi.msk.ru/account/3470112369/", 3470112369)</f>
        <v>3470112369</v>
      </c>
      <c r="E407">
        <v>19036.34</v>
      </c>
    </row>
    <row r="408" spans="1:5" x14ac:dyDescent="0.25">
      <c r="A408" t="s">
        <v>5</v>
      </c>
      <c r="B408" t="s">
        <v>274</v>
      </c>
      <c r="C408" t="s">
        <v>276</v>
      </c>
      <c r="D408" s="3">
        <f>HYPERLINK("https://szao.dolgi.msk.ru/account/3470112588/", 3470112588)</f>
        <v>3470112588</v>
      </c>
      <c r="E408">
        <v>39444.21</v>
      </c>
    </row>
    <row r="409" spans="1:5" x14ac:dyDescent="0.25">
      <c r="A409" t="s">
        <v>5</v>
      </c>
      <c r="B409" t="s">
        <v>274</v>
      </c>
      <c r="C409" t="s">
        <v>277</v>
      </c>
      <c r="D409" s="3">
        <f>HYPERLINK("https://szao.dolgi.msk.ru/account/3470112879/", 3470112879)</f>
        <v>3470112879</v>
      </c>
      <c r="E409">
        <v>28261.61</v>
      </c>
    </row>
    <row r="410" spans="1:5" x14ac:dyDescent="0.25">
      <c r="A410" t="s">
        <v>5</v>
      </c>
      <c r="B410" t="s">
        <v>274</v>
      </c>
      <c r="C410" t="s">
        <v>267</v>
      </c>
      <c r="D410" s="3">
        <f>HYPERLINK("https://szao.dolgi.msk.ru/account/3470112895/", 3470112895)</f>
        <v>3470112895</v>
      </c>
      <c r="E410">
        <v>9305.4</v>
      </c>
    </row>
    <row r="411" spans="1:5" x14ac:dyDescent="0.25">
      <c r="A411" t="s">
        <v>5</v>
      </c>
      <c r="B411" t="s">
        <v>274</v>
      </c>
      <c r="C411" t="s">
        <v>278</v>
      </c>
      <c r="D411" s="3">
        <f>HYPERLINK("https://szao.dolgi.msk.ru/account/3470113775/", 3470113775)</f>
        <v>3470113775</v>
      </c>
      <c r="E411">
        <v>27584.959999999999</v>
      </c>
    </row>
    <row r="412" spans="1:5" x14ac:dyDescent="0.25">
      <c r="A412" t="s">
        <v>5</v>
      </c>
      <c r="B412" t="s">
        <v>274</v>
      </c>
      <c r="C412" t="s">
        <v>279</v>
      </c>
      <c r="D412" s="3">
        <f>HYPERLINK("https://szao.dolgi.msk.ru/account/3470114022/", 3470114022)</f>
        <v>3470114022</v>
      </c>
      <c r="E412">
        <v>72166.009999999995</v>
      </c>
    </row>
    <row r="413" spans="1:5" x14ac:dyDescent="0.25">
      <c r="A413" t="s">
        <v>5</v>
      </c>
      <c r="B413" t="s">
        <v>280</v>
      </c>
      <c r="C413" t="s">
        <v>238</v>
      </c>
      <c r="D413" s="3">
        <f>HYPERLINK("https://szao.dolgi.msk.ru/account/3470115201/", 3470115201)</f>
        <v>3470115201</v>
      </c>
      <c r="E413">
        <v>165080.92000000001</v>
      </c>
    </row>
    <row r="414" spans="1:5" x14ac:dyDescent="0.25">
      <c r="A414" t="s">
        <v>5</v>
      </c>
      <c r="B414" t="s">
        <v>280</v>
      </c>
      <c r="C414" t="s">
        <v>282</v>
      </c>
      <c r="D414" s="3">
        <f>HYPERLINK("https://szao.dolgi.msk.ru/account/3470115236/", 3470115236)</f>
        <v>3470115236</v>
      </c>
      <c r="E414">
        <v>11297.05</v>
      </c>
    </row>
    <row r="415" spans="1:5" x14ac:dyDescent="0.25">
      <c r="A415" t="s">
        <v>5</v>
      </c>
      <c r="B415" t="s">
        <v>280</v>
      </c>
      <c r="C415" t="s">
        <v>230</v>
      </c>
      <c r="D415" s="3">
        <f>HYPERLINK("https://szao.dolgi.msk.ru/account/3470116028/", 3470116028)</f>
        <v>3470116028</v>
      </c>
      <c r="E415">
        <v>16441.02</v>
      </c>
    </row>
    <row r="416" spans="1:5" x14ac:dyDescent="0.25">
      <c r="A416" t="s">
        <v>5</v>
      </c>
      <c r="B416" t="s">
        <v>280</v>
      </c>
      <c r="C416" t="s">
        <v>126</v>
      </c>
      <c r="D416" s="3">
        <f>HYPERLINK("https://szao.dolgi.msk.ru/account/3470114815/", 3470114815)</f>
        <v>3470114815</v>
      </c>
      <c r="E416">
        <v>18193.439999999999</v>
      </c>
    </row>
    <row r="417" spans="1:5" x14ac:dyDescent="0.25">
      <c r="A417" t="s">
        <v>5</v>
      </c>
      <c r="B417" t="s">
        <v>283</v>
      </c>
      <c r="C417" t="s">
        <v>89</v>
      </c>
      <c r="D417" s="3">
        <f>HYPERLINK("https://szao.dolgi.msk.ru/account/3470116829/", 3470116829)</f>
        <v>3470116829</v>
      </c>
      <c r="E417">
        <v>93682.27</v>
      </c>
    </row>
    <row r="418" spans="1:5" x14ac:dyDescent="0.25">
      <c r="A418" t="s">
        <v>5</v>
      </c>
      <c r="B418" t="s">
        <v>283</v>
      </c>
      <c r="C418" t="s">
        <v>102</v>
      </c>
      <c r="D418" s="3">
        <f>HYPERLINK("https://szao.dolgi.msk.ru/account/3470116087/", 3470116087)</f>
        <v>3470116087</v>
      </c>
      <c r="E418">
        <v>97390.9</v>
      </c>
    </row>
    <row r="419" spans="1:5" x14ac:dyDescent="0.25">
      <c r="A419" t="s">
        <v>5</v>
      </c>
      <c r="B419" t="s">
        <v>283</v>
      </c>
      <c r="C419" t="s">
        <v>115</v>
      </c>
      <c r="D419" s="3">
        <f>HYPERLINK("https://szao.dolgi.msk.ru/account/3470305638/", 3470305638)</f>
        <v>3470305638</v>
      </c>
      <c r="E419">
        <v>2066.64</v>
      </c>
    </row>
    <row r="420" spans="1:5" x14ac:dyDescent="0.25">
      <c r="A420" t="s">
        <v>5</v>
      </c>
      <c r="B420" t="s">
        <v>283</v>
      </c>
      <c r="C420" t="s">
        <v>284</v>
      </c>
      <c r="D420" s="3">
        <f>HYPERLINK("https://szao.dolgi.msk.ru/account/3470116255/", 3470116255)</f>
        <v>3470116255</v>
      </c>
      <c r="E420">
        <v>15663.25</v>
      </c>
    </row>
    <row r="421" spans="1:5" x14ac:dyDescent="0.25">
      <c r="A421" t="s">
        <v>5</v>
      </c>
      <c r="B421" t="s">
        <v>283</v>
      </c>
      <c r="C421" t="s">
        <v>137</v>
      </c>
      <c r="D421" s="3">
        <f>HYPERLINK("https://szao.dolgi.msk.ru/account/3470116765/", 3470116765)</f>
        <v>3470116765</v>
      </c>
      <c r="E421">
        <v>37136.19</v>
      </c>
    </row>
    <row r="422" spans="1:5" x14ac:dyDescent="0.25">
      <c r="A422" t="s">
        <v>5</v>
      </c>
      <c r="B422" t="s">
        <v>285</v>
      </c>
      <c r="C422" t="s">
        <v>157</v>
      </c>
      <c r="D422" s="3">
        <f>HYPERLINK("https://szao.dolgi.msk.ru/account/3470117258/", 3470117258)</f>
        <v>3470117258</v>
      </c>
      <c r="E422">
        <v>39838.79</v>
      </c>
    </row>
    <row r="423" spans="1:5" x14ac:dyDescent="0.25">
      <c r="A423" t="s">
        <v>5</v>
      </c>
      <c r="B423" t="s">
        <v>285</v>
      </c>
      <c r="C423" t="s">
        <v>133</v>
      </c>
      <c r="D423" s="3">
        <f>HYPERLINK("https://szao.dolgi.msk.ru/account/3470117477/", 3470117477)</f>
        <v>3470117477</v>
      </c>
      <c r="E423">
        <v>291495.48</v>
      </c>
    </row>
    <row r="424" spans="1:5" x14ac:dyDescent="0.25">
      <c r="A424" t="s">
        <v>5</v>
      </c>
      <c r="B424" t="s">
        <v>285</v>
      </c>
      <c r="C424" t="s">
        <v>122</v>
      </c>
      <c r="D424" s="3">
        <f>HYPERLINK("https://szao.dolgi.msk.ru/account/3470117856/", 3470117856)</f>
        <v>3470117856</v>
      </c>
      <c r="E424">
        <v>315093.40999999997</v>
      </c>
    </row>
    <row r="425" spans="1:5" x14ac:dyDescent="0.25">
      <c r="A425" t="s">
        <v>5</v>
      </c>
      <c r="B425" t="s">
        <v>285</v>
      </c>
      <c r="C425" t="s">
        <v>31</v>
      </c>
      <c r="D425" s="3">
        <f>HYPERLINK("https://szao.dolgi.msk.ru/account/3470118015/", 3470118015)</f>
        <v>3470118015</v>
      </c>
      <c r="E425">
        <v>16729.11</v>
      </c>
    </row>
    <row r="426" spans="1:5" x14ac:dyDescent="0.25">
      <c r="A426" t="s">
        <v>5</v>
      </c>
      <c r="B426" t="s">
        <v>286</v>
      </c>
      <c r="C426" t="s">
        <v>96</v>
      </c>
      <c r="D426" s="3">
        <f>HYPERLINK("https://szao.dolgi.msk.ru/account/3470104844/", 3470104844)</f>
        <v>3470104844</v>
      </c>
      <c r="E426">
        <v>19713.439999999999</v>
      </c>
    </row>
    <row r="427" spans="1:5" x14ac:dyDescent="0.25">
      <c r="A427" t="s">
        <v>5</v>
      </c>
      <c r="B427" t="s">
        <v>286</v>
      </c>
      <c r="C427" t="s">
        <v>96</v>
      </c>
      <c r="D427" s="3">
        <f>HYPERLINK("https://szao.dolgi.msk.ru/account/3470465463/", 3470465463)</f>
        <v>3470465463</v>
      </c>
      <c r="E427">
        <v>10783.16</v>
      </c>
    </row>
    <row r="428" spans="1:5" x14ac:dyDescent="0.25">
      <c r="A428" t="s">
        <v>5</v>
      </c>
      <c r="B428" t="s">
        <v>286</v>
      </c>
      <c r="C428" t="s">
        <v>172</v>
      </c>
      <c r="D428" s="3">
        <f>HYPERLINK("https://szao.dolgi.msk.ru/account/3470309137/", 3470309137)</f>
        <v>3470309137</v>
      </c>
      <c r="E428">
        <v>11465.54</v>
      </c>
    </row>
    <row r="429" spans="1:5" x14ac:dyDescent="0.25">
      <c r="A429" t="s">
        <v>5</v>
      </c>
      <c r="B429" t="s">
        <v>286</v>
      </c>
      <c r="C429" t="s">
        <v>116</v>
      </c>
      <c r="D429" s="3">
        <f>HYPERLINK("https://szao.dolgi.msk.ru/account/3470105476/", 3470105476)</f>
        <v>3470105476</v>
      </c>
      <c r="E429">
        <v>15262.16</v>
      </c>
    </row>
    <row r="430" spans="1:5" x14ac:dyDescent="0.25">
      <c r="A430" t="s">
        <v>5</v>
      </c>
      <c r="B430" t="s">
        <v>286</v>
      </c>
      <c r="C430" t="s">
        <v>57</v>
      </c>
      <c r="D430" s="3">
        <f>HYPERLINK("https://szao.dolgi.msk.ru/account/3470105791/", 3470105791)</f>
        <v>3470105791</v>
      </c>
      <c r="E430">
        <v>92545.32</v>
      </c>
    </row>
    <row r="431" spans="1:5" x14ac:dyDescent="0.25">
      <c r="A431" t="s">
        <v>5</v>
      </c>
      <c r="B431" t="s">
        <v>287</v>
      </c>
      <c r="C431" t="s">
        <v>47</v>
      </c>
      <c r="D431" s="3">
        <f>HYPERLINK("https://szao.dolgi.msk.ru/account/3470106743/", 3470106743)</f>
        <v>3470106743</v>
      </c>
      <c r="E431">
        <v>66361.84</v>
      </c>
    </row>
    <row r="432" spans="1:5" x14ac:dyDescent="0.25">
      <c r="A432" t="s">
        <v>5</v>
      </c>
      <c r="B432" t="s">
        <v>287</v>
      </c>
      <c r="C432" t="s">
        <v>96</v>
      </c>
      <c r="D432" s="3">
        <f>HYPERLINK("https://szao.dolgi.msk.ru/account/3470106129/", 3470106129)</f>
        <v>3470106129</v>
      </c>
      <c r="E432">
        <v>9668.65</v>
      </c>
    </row>
    <row r="433" spans="1:5" x14ac:dyDescent="0.25">
      <c r="A433" t="s">
        <v>5</v>
      </c>
      <c r="B433" t="s">
        <v>287</v>
      </c>
      <c r="C433" t="s">
        <v>160</v>
      </c>
      <c r="D433" s="3">
        <f>HYPERLINK("https://szao.dolgi.msk.ru/account/3470305208/", 3470305208)</f>
        <v>3470305208</v>
      </c>
      <c r="E433">
        <v>17646.259999999998</v>
      </c>
    </row>
    <row r="434" spans="1:5" x14ac:dyDescent="0.25">
      <c r="A434" t="s">
        <v>5</v>
      </c>
      <c r="B434" t="s">
        <v>287</v>
      </c>
      <c r="C434" t="s">
        <v>53</v>
      </c>
      <c r="D434" s="3">
        <f>HYPERLINK("https://szao.dolgi.msk.ru/account/3470305275/", 3470305275)</f>
        <v>3470305275</v>
      </c>
      <c r="E434">
        <v>13183.78</v>
      </c>
    </row>
    <row r="435" spans="1:5" x14ac:dyDescent="0.25">
      <c r="A435" t="s">
        <v>5</v>
      </c>
      <c r="B435" t="s">
        <v>287</v>
      </c>
      <c r="C435" t="s">
        <v>288</v>
      </c>
      <c r="D435" s="3">
        <f>HYPERLINK("https://szao.dolgi.msk.ru/account/3470305435/", 3470305435)</f>
        <v>3470305435</v>
      </c>
      <c r="E435">
        <v>7548.46</v>
      </c>
    </row>
    <row r="436" spans="1:5" x14ac:dyDescent="0.25">
      <c r="A436" t="s">
        <v>5</v>
      </c>
      <c r="B436" t="s">
        <v>287</v>
      </c>
      <c r="C436" t="s">
        <v>194</v>
      </c>
      <c r="D436" s="3">
        <f>HYPERLINK("https://szao.dolgi.msk.ru/account/3470106145/", 3470106145)</f>
        <v>3470106145</v>
      </c>
      <c r="E436">
        <v>23677.72</v>
      </c>
    </row>
    <row r="437" spans="1:5" x14ac:dyDescent="0.25">
      <c r="A437" t="s">
        <v>5</v>
      </c>
      <c r="B437" t="s">
        <v>287</v>
      </c>
      <c r="C437" t="s">
        <v>85</v>
      </c>
      <c r="D437" s="3">
        <f>HYPERLINK("https://szao.dolgi.msk.ru/account/3470305582/", 3470305582)</f>
        <v>3470305582</v>
      </c>
      <c r="E437">
        <v>254396.21</v>
      </c>
    </row>
    <row r="438" spans="1:5" x14ac:dyDescent="0.25">
      <c r="A438" t="s">
        <v>5</v>
      </c>
      <c r="B438" t="s">
        <v>289</v>
      </c>
      <c r="C438" t="s">
        <v>89</v>
      </c>
      <c r="D438" s="3">
        <f>HYPERLINK("https://szao.dolgi.msk.ru/account/3470596471/", 3470596471)</f>
        <v>3470596471</v>
      </c>
      <c r="E438">
        <v>50282.66</v>
      </c>
    </row>
    <row r="439" spans="1:5" x14ac:dyDescent="0.25">
      <c r="A439" t="s">
        <v>5</v>
      </c>
      <c r="B439" t="s">
        <v>289</v>
      </c>
      <c r="C439" t="s">
        <v>189</v>
      </c>
      <c r="D439" s="3">
        <f>HYPERLINK("https://szao.dolgi.msk.ru/account/3470319124/", 3470319124)</f>
        <v>3470319124</v>
      </c>
      <c r="E439">
        <v>6419.03</v>
      </c>
    </row>
    <row r="440" spans="1:5" x14ac:dyDescent="0.25">
      <c r="A440" t="s">
        <v>5</v>
      </c>
      <c r="B440" t="s">
        <v>289</v>
      </c>
      <c r="C440" t="s">
        <v>238</v>
      </c>
      <c r="D440" s="3">
        <f>HYPERLINK("https://szao.dolgi.msk.ru/account/3470119325/", 3470119325)</f>
        <v>3470119325</v>
      </c>
      <c r="E440">
        <v>12865.41</v>
      </c>
    </row>
    <row r="441" spans="1:5" x14ac:dyDescent="0.25">
      <c r="A441" t="s">
        <v>5</v>
      </c>
      <c r="B441" t="s">
        <v>289</v>
      </c>
      <c r="C441" t="s">
        <v>137</v>
      </c>
      <c r="D441" s="3">
        <f>HYPERLINK("https://szao.dolgi.msk.ru/account/3470119624/", 3470119624)</f>
        <v>3470119624</v>
      </c>
      <c r="E441">
        <v>30506.76</v>
      </c>
    </row>
    <row r="442" spans="1:5" x14ac:dyDescent="0.25">
      <c r="A442" t="s">
        <v>5</v>
      </c>
      <c r="B442" t="s">
        <v>289</v>
      </c>
      <c r="C442" t="s">
        <v>223</v>
      </c>
      <c r="D442" s="3">
        <f>HYPERLINK("https://szao.dolgi.msk.ru/account/3470118461/", 3470118461)</f>
        <v>3470118461</v>
      </c>
      <c r="E442">
        <v>14806.25</v>
      </c>
    </row>
    <row r="443" spans="1:5" x14ac:dyDescent="0.25">
      <c r="A443" t="s">
        <v>5</v>
      </c>
      <c r="B443" t="s">
        <v>289</v>
      </c>
      <c r="C443" t="s">
        <v>247</v>
      </c>
      <c r="D443" s="3">
        <f>HYPERLINK("https://szao.dolgi.msk.ru/account/3470118533/", 3470118533)</f>
        <v>3470118533</v>
      </c>
      <c r="E443">
        <v>377661.75</v>
      </c>
    </row>
    <row r="444" spans="1:5" x14ac:dyDescent="0.25">
      <c r="A444" t="s">
        <v>5</v>
      </c>
      <c r="B444" t="s">
        <v>289</v>
      </c>
      <c r="C444" t="s">
        <v>290</v>
      </c>
      <c r="D444" s="3">
        <f>HYPERLINK("https://szao.dolgi.msk.ru/account/3470118832/", 3470118832)</f>
        <v>3470118832</v>
      </c>
      <c r="E444">
        <v>362981.74</v>
      </c>
    </row>
    <row r="445" spans="1:5" x14ac:dyDescent="0.25">
      <c r="A445" t="s">
        <v>5</v>
      </c>
      <c r="B445" t="s">
        <v>291</v>
      </c>
      <c r="C445" t="s">
        <v>87</v>
      </c>
      <c r="D445" s="3">
        <f>HYPERLINK("https://szao.dolgi.msk.ru/account/3470120959/", 3470120959)</f>
        <v>3470120959</v>
      </c>
      <c r="E445">
        <v>142662.34</v>
      </c>
    </row>
    <row r="446" spans="1:5" x14ac:dyDescent="0.25">
      <c r="A446" t="s">
        <v>5</v>
      </c>
      <c r="B446" t="s">
        <v>291</v>
      </c>
      <c r="C446" t="s">
        <v>7</v>
      </c>
      <c r="D446" s="3">
        <f>HYPERLINK("https://szao.dolgi.msk.ru/account/3470120377/", 3470120377)</f>
        <v>3470120377</v>
      </c>
      <c r="E446">
        <v>68134.52</v>
      </c>
    </row>
    <row r="447" spans="1:5" x14ac:dyDescent="0.25">
      <c r="A447" t="s">
        <v>5</v>
      </c>
      <c r="B447" t="s">
        <v>291</v>
      </c>
      <c r="C447" t="s">
        <v>158</v>
      </c>
      <c r="D447" s="3">
        <f>HYPERLINK("https://szao.dolgi.msk.ru/account/3470120502/", 3470120502)</f>
        <v>3470120502</v>
      </c>
      <c r="E447">
        <v>29841.14</v>
      </c>
    </row>
    <row r="448" spans="1:5" x14ac:dyDescent="0.25">
      <c r="A448" t="s">
        <v>5</v>
      </c>
      <c r="B448" t="s">
        <v>291</v>
      </c>
      <c r="C448" t="s">
        <v>32</v>
      </c>
      <c r="D448" s="3">
        <f>HYPERLINK("https://szao.dolgi.msk.ru/account/3470120246/", 3470120246)</f>
        <v>3470120246</v>
      </c>
      <c r="E448">
        <v>23336.29</v>
      </c>
    </row>
    <row r="449" spans="1:5" x14ac:dyDescent="0.25">
      <c r="A449" t="s">
        <v>5</v>
      </c>
      <c r="B449" t="s">
        <v>292</v>
      </c>
      <c r="C449" t="s">
        <v>189</v>
      </c>
      <c r="D449" s="3">
        <f>HYPERLINK("https://szao.dolgi.msk.ru/account/3470121767/", 3470121767)</f>
        <v>3470121767</v>
      </c>
      <c r="E449">
        <v>4835.49</v>
      </c>
    </row>
    <row r="450" spans="1:5" x14ac:dyDescent="0.25">
      <c r="A450" t="s">
        <v>5</v>
      </c>
      <c r="B450" t="s">
        <v>292</v>
      </c>
      <c r="C450" t="s">
        <v>61</v>
      </c>
      <c r="D450" s="3">
        <f>HYPERLINK("https://szao.dolgi.msk.ru/account/3470121871/", 3470121871)</f>
        <v>3470121871</v>
      </c>
      <c r="E450">
        <v>16170.61</v>
      </c>
    </row>
    <row r="451" spans="1:5" x14ac:dyDescent="0.25">
      <c r="A451" t="s">
        <v>5</v>
      </c>
      <c r="B451" t="s">
        <v>292</v>
      </c>
      <c r="C451" t="s">
        <v>140</v>
      </c>
      <c r="D451" s="3">
        <f>HYPERLINK("https://szao.dolgi.msk.ru/account/3470121986/", 3470121986)</f>
        <v>3470121986</v>
      </c>
      <c r="E451">
        <v>19287.599999999999</v>
      </c>
    </row>
    <row r="452" spans="1:5" x14ac:dyDescent="0.25">
      <c r="A452" t="s">
        <v>5</v>
      </c>
      <c r="B452" t="s">
        <v>292</v>
      </c>
      <c r="C452" t="s">
        <v>120</v>
      </c>
      <c r="D452" s="3">
        <f>HYPERLINK("https://szao.dolgi.msk.ru/account/3470122014/", 3470122014)</f>
        <v>3470122014</v>
      </c>
      <c r="E452">
        <v>6167.95</v>
      </c>
    </row>
    <row r="453" spans="1:5" x14ac:dyDescent="0.25">
      <c r="A453" t="s">
        <v>5</v>
      </c>
      <c r="B453" t="s">
        <v>292</v>
      </c>
      <c r="C453" t="s">
        <v>84</v>
      </c>
      <c r="D453" s="3">
        <f>HYPERLINK("https://szao.dolgi.msk.ru/account/3470122196/", 3470122196)</f>
        <v>3470122196</v>
      </c>
      <c r="E453">
        <v>19023.64</v>
      </c>
    </row>
    <row r="454" spans="1:5" x14ac:dyDescent="0.25">
      <c r="A454" t="s">
        <v>5</v>
      </c>
      <c r="B454" t="s">
        <v>292</v>
      </c>
      <c r="C454" t="s">
        <v>142</v>
      </c>
      <c r="D454" s="3">
        <f>HYPERLINK("https://szao.dolgi.msk.ru/account/3470122233/", 3470122233)</f>
        <v>3470122233</v>
      </c>
      <c r="E454">
        <v>272433.51</v>
      </c>
    </row>
    <row r="455" spans="1:5" x14ac:dyDescent="0.25">
      <c r="A455" t="s">
        <v>5</v>
      </c>
      <c r="B455" t="s">
        <v>292</v>
      </c>
      <c r="C455" t="s">
        <v>56</v>
      </c>
      <c r="D455" s="3">
        <f>HYPERLINK("https://szao.dolgi.msk.ru/account/3470122292/", 3470122292)</f>
        <v>3470122292</v>
      </c>
      <c r="E455">
        <v>94784.89</v>
      </c>
    </row>
    <row r="456" spans="1:5" x14ac:dyDescent="0.25">
      <c r="A456" t="s">
        <v>5</v>
      </c>
      <c r="B456" t="s">
        <v>293</v>
      </c>
      <c r="C456" t="s">
        <v>281</v>
      </c>
      <c r="D456" s="3">
        <f>HYPERLINK("https://szao.dolgi.msk.ru/account/3470123287/", 3470123287)</f>
        <v>3470123287</v>
      </c>
      <c r="E456">
        <v>33033.53</v>
      </c>
    </row>
    <row r="457" spans="1:5" x14ac:dyDescent="0.25">
      <c r="A457" t="s">
        <v>5</v>
      </c>
      <c r="B457" t="s">
        <v>293</v>
      </c>
      <c r="C457" t="s">
        <v>281</v>
      </c>
      <c r="D457" s="3">
        <f>HYPERLINK("https://szao.dolgi.msk.ru/account/3470469632/", 3470469632)</f>
        <v>3470469632</v>
      </c>
      <c r="E457">
        <v>52504.93</v>
      </c>
    </row>
    <row r="458" spans="1:5" x14ac:dyDescent="0.25">
      <c r="A458" t="s">
        <v>5</v>
      </c>
      <c r="B458" t="s">
        <v>293</v>
      </c>
      <c r="C458" t="s">
        <v>160</v>
      </c>
      <c r="D458" s="3">
        <f>HYPERLINK("https://szao.dolgi.msk.ru/account/3470123367/", 3470123367)</f>
        <v>3470123367</v>
      </c>
      <c r="E458">
        <v>87593.21</v>
      </c>
    </row>
    <row r="459" spans="1:5" x14ac:dyDescent="0.25">
      <c r="A459" t="s">
        <v>5</v>
      </c>
      <c r="B459" t="s">
        <v>293</v>
      </c>
      <c r="C459" t="s">
        <v>203</v>
      </c>
      <c r="D459" s="3">
        <f>HYPERLINK("https://szao.dolgi.msk.ru/account/3470123498/", 3470123498)</f>
        <v>3470123498</v>
      </c>
      <c r="E459">
        <v>180420.12</v>
      </c>
    </row>
    <row r="460" spans="1:5" x14ac:dyDescent="0.25">
      <c r="A460" t="s">
        <v>5</v>
      </c>
      <c r="B460" t="s">
        <v>293</v>
      </c>
      <c r="C460" t="s">
        <v>9</v>
      </c>
      <c r="D460" s="3">
        <f>HYPERLINK("https://szao.dolgi.msk.ru/account/3470316468/", 3470316468)</f>
        <v>3470316468</v>
      </c>
      <c r="E460">
        <v>128168.72</v>
      </c>
    </row>
    <row r="461" spans="1:5" x14ac:dyDescent="0.25">
      <c r="A461" t="s">
        <v>5</v>
      </c>
      <c r="B461" t="s">
        <v>293</v>
      </c>
      <c r="C461" t="s">
        <v>9</v>
      </c>
      <c r="D461" s="3">
        <f>HYPERLINK("https://szao.dolgi.msk.ru/account/3470316476/", 3470316476)</f>
        <v>3470316476</v>
      </c>
      <c r="E461">
        <v>113065.84</v>
      </c>
    </row>
    <row r="462" spans="1:5" x14ac:dyDescent="0.25">
      <c r="A462" t="s">
        <v>5</v>
      </c>
      <c r="B462" t="s">
        <v>293</v>
      </c>
      <c r="C462" t="s">
        <v>9</v>
      </c>
      <c r="D462" s="3">
        <f>HYPERLINK("https://szao.dolgi.msk.ru/account/3470316484/", 3470316484)</f>
        <v>3470316484</v>
      </c>
      <c r="E462">
        <v>206955.23</v>
      </c>
    </row>
    <row r="463" spans="1:5" x14ac:dyDescent="0.25">
      <c r="A463" t="s">
        <v>5</v>
      </c>
      <c r="B463" t="s">
        <v>293</v>
      </c>
      <c r="C463" t="s">
        <v>137</v>
      </c>
      <c r="D463" s="3">
        <f>HYPERLINK("https://szao.dolgi.msk.ru/account/3470123914/", 3470123914)</f>
        <v>3470123914</v>
      </c>
      <c r="E463">
        <v>207070.53</v>
      </c>
    </row>
    <row r="464" spans="1:5" x14ac:dyDescent="0.25">
      <c r="A464" t="s">
        <v>5</v>
      </c>
      <c r="B464" t="s">
        <v>293</v>
      </c>
      <c r="C464" t="s">
        <v>84</v>
      </c>
      <c r="D464" s="3">
        <f>HYPERLINK("https://szao.dolgi.msk.ru/account/3470123981/", 3470123981)</f>
        <v>3470123981</v>
      </c>
      <c r="E464">
        <v>19123.77</v>
      </c>
    </row>
    <row r="465" spans="1:5" x14ac:dyDescent="0.25">
      <c r="A465" t="s">
        <v>5</v>
      </c>
      <c r="B465" t="s">
        <v>293</v>
      </c>
      <c r="C465" t="s">
        <v>57</v>
      </c>
      <c r="D465" s="3">
        <f>HYPERLINK("https://szao.dolgi.msk.ru/account/3470124175/", 3470124175)</f>
        <v>3470124175</v>
      </c>
      <c r="E465">
        <v>12909.43</v>
      </c>
    </row>
    <row r="466" spans="1:5" x14ac:dyDescent="0.25">
      <c r="A466" t="s">
        <v>5</v>
      </c>
      <c r="B466" t="s">
        <v>294</v>
      </c>
      <c r="C466" t="s">
        <v>82</v>
      </c>
      <c r="D466" s="3">
        <f>HYPERLINK("https://szao.dolgi.msk.ru/account/3470467004/", 3470467004)</f>
        <v>3470467004</v>
      </c>
      <c r="E466">
        <v>129218.14</v>
      </c>
    </row>
    <row r="467" spans="1:5" x14ac:dyDescent="0.25">
      <c r="A467" t="s">
        <v>5</v>
      </c>
      <c r="B467" t="s">
        <v>294</v>
      </c>
      <c r="C467" t="s">
        <v>295</v>
      </c>
      <c r="D467" s="3">
        <f>HYPERLINK("https://szao.dolgi.msk.ru/account/3470468015/", 3470468015)</f>
        <v>3470468015</v>
      </c>
      <c r="E467">
        <v>50284.75</v>
      </c>
    </row>
    <row r="468" spans="1:5" x14ac:dyDescent="0.25">
      <c r="A468" t="s">
        <v>5</v>
      </c>
      <c r="B468" t="s">
        <v>294</v>
      </c>
      <c r="C468" t="s">
        <v>52</v>
      </c>
      <c r="D468" s="3">
        <f>HYPERLINK("https://szao.dolgi.msk.ru/account/3470468373/", 3470468373)</f>
        <v>3470468373</v>
      </c>
      <c r="E468">
        <v>31133.84</v>
      </c>
    </row>
    <row r="469" spans="1:5" x14ac:dyDescent="0.25">
      <c r="A469" t="s">
        <v>5</v>
      </c>
      <c r="B469" t="s">
        <v>294</v>
      </c>
      <c r="C469" t="s">
        <v>53</v>
      </c>
      <c r="D469" s="3">
        <f>HYPERLINK("https://szao.dolgi.msk.ru/account/3470468437/", 3470468437)</f>
        <v>3470468437</v>
      </c>
      <c r="E469">
        <v>12355.04</v>
      </c>
    </row>
    <row r="470" spans="1:5" x14ac:dyDescent="0.25">
      <c r="A470" t="s">
        <v>5</v>
      </c>
      <c r="B470" t="s">
        <v>294</v>
      </c>
      <c r="C470" t="s">
        <v>84</v>
      </c>
      <c r="D470" s="3">
        <f>HYPERLINK("https://szao.dolgi.msk.ru/account/3470468568/", 3470468568)</f>
        <v>3470468568</v>
      </c>
      <c r="E470">
        <v>19522.21</v>
      </c>
    </row>
    <row r="471" spans="1:5" x14ac:dyDescent="0.25">
      <c r="A471" t="s">
        <v>5</v>
      </c>
      <c r="B471" t="s">
        <v>294</v>
      </c>
      <c r="C471" t="s">
        <v>62</v>
      </c>
      <c r="D471" s="3">
        <f>HYPERLINK("https://szao.dolgi.msk.ru/account/3470468744/", 3470468744)</f>
        <v>3470468744</v>
      </c>
      <c r="E471">
        <v>14130.14</v>
      </c>
    </row>
    <row r="472" spans="1:5" x14ac:dyDescent="0.25">
      <c r="A472" t="s">
        <v>5</v>
      </c>
      <c r="B472" t="s">
        <v>296</v>
      </c>
      <c r="C472" t="s">
        <v>13</v>
      </c>
      <c r="D472" s="3">
        <f>HYPERLINK("https://szao.dolgi.msk.ru/account/3470312862/", 3470312862)</f>
        <v>3470312862</v>
      </c>
      <c r="E472">
        <v>185052.75</v>
      </c>
    </row>
    <row r="473" spans="1:5" x14ac:dyDescent="0.25">
      <c r="A473" t="s">
        <v>5</v>
      </c>
      <c r="B473" t="s">
        <v>296</v>
      </c>
      <c r="C473" t="s">
        <v>87</v>
      </c>
      <c r="D473" s="3">
        <f>HYPERLINK("https://szao.dolgi.msk.ru/account/3470125178/", 3470125178)</f>
        <v>3470125178</v>
      </c>
      <c r="E473">
        <v>8472.76</v>
      </c>
    </row>
    <row r="474" spans="1:5" x14ac:dyDescent="0.25">
      <c r="A474" t="s">
        <v>5</v>
      </c>
      <c r="B474" t="s">
        <v>296</v>
      </c>
      <c r="C474" t="s">
        <v>155</v>
      </c>
      <c r="D474" s="3">
        <f>HYPERLINK("https://szao.dolgi.msk.ru/account/3470312985/", 3470312985)</f>
        <v>3470312985</v>
      </c>
      <c r="E474">
        <v>12638.73</v>
      </c>
    </row>
    <row r="475" spans="1:5" x14ac:dyDescent="0.25">
      <c r="A475" t="s">
        <v>5</v>
      </c>
      <c r="B475" t="s">
        <v>296</v>
      </c>
      <c r="C475" t="s">
        <v>119</v>
      </c>
      <c r="D475" s="3">
        <f>HYPERLINK("https://szao.dolgi.msk.ru/account/3470124757/", 3470124757)</f>
        <v>3470124757</v>
      </c>
      <c r="E475">
        <v>13867.89</v>
      </c>
    </row>
    <row r="476" spans="1:5" x14ac:dyDescent="0.25">
      <c r="A476" t="s">
        <v>5</v>
      </c>
      <c r="B476" t="s">
        <v>297</v>
      </c>
      <c r="C476" t="s">
        <v>47</v>
      </c>
      <c r="D476" s="3">
        <f>HYPERLINK("https://szao.dolgi.msk.ru/account/3470456874/", 3470456874)</f>
        <v>3470456874</v>
      </c>
      <c r="E476">
        <v>19977.82</v>
      </c>
    </row>
    <row r="477" spans="1:5" x14ac:dyDescent="0.25">
      <c r="A477" t="s">
        <v>5</v>
      </c>
      <c r="B477" t="s">
        <v>297</v>
      </c>
      <c r="C477" t="s">
        <v>47</v>
      </c>
      <c r="D477" s="3">
        <f>HYPERLINK("https://szao.dolgi.msk.ru/account/3470548023/", 3470548023)</f>
        <v>3470548023</v>
      </c>
      <c r="E477">
        <v>18292.41</v>
      </c>
    </row>
    <row r="478" spans="1:5" x14ac:dyDescent="0.25">
      <c r="A478" t="s">
        <v>5</v>
      </c>
      <c r="B478" t="s">
        <v>297</v>
      </c>
      <c r="C478" t="s">
        <v>81</v>
      </c>
      <c r="D478" s="3">
        <f>HYPERLINK("https://szao.dolgi.msk.ru/account/3470312547/", 3470312547)</f>
        <v>3470312547</v>
      </c>
      <c r="E478">
        <v>13135.17</v>
      </c>
    </row>
    <row r="479" spans="1:5" x14ac:dyDescent="0.25">
      <c r="A479" t="s">
        <v>5</v>
      </c>
      <c r="B479" t="s">
        <v>297</v>
      </c>
      <c r="C479" t="s">
        <v>96</v>
      </c>
      <c r="D479" s="3">
        <f>HYPERLINK("https://szao.dolgi.msk.ru/account/3470312598/", 3470312598)</f>
        <v>3470312598</v>
      </c>
      <c r="E479">
        <v>9061.3799999999992</v>
      </c>
    </row>
    <row r="480" spans="1:5" x14ac:dyDescent="0.25">
      <c r="A480" t="s">
        <v>5</v>
      </c>
      <c r="B480" t="s">
        <v>297</v>
      </c>
      <c r="C480" t="s">
        <v>96</v>
      </c>
      <c r="D480" s="3">
        <f>HYPERLINK("https://szao.dolgi.msk.ru/account/3470312619/", 3470312619)</f>
        <v>3470312619</v>
      </c>
      <c r="E480">
        <v>46240.62</v>
      </c>
    </row>
    <row r="481" spans="1:5" x14ac:dyDescent="0.25">
      <c r="A481" t="s">
        <v>5</v>
      </c>
      <c r="B481" t="s">
        <v>297</v>
      </c>
      <c r="C481" t="s">
        <v>77</v>
      </c>
      <c r="D481" s="3">
        <f>HYPERLINK("https://szao.dolgi.msk.ru/account/3470312707/", 3470312707)</f>
        <v>3470312707</v>
      </c>
      <c r="E481">
        <v>64040.44</v>
      </c>
    </row>
    <row r="482" spans="1:5" x14ac:dyDescent="0.25">
      <c r="A482" t="s">
        <v>5</v>
      </c>
      <c r="B482" t="s">
        <v>297</v>
      </c>
      <c r="C482" t="s">
        <v>77</v>
      </c>
      <c r="D482" s="3">
        <f>HYPERLINK("https://szao.dolgi.msk.ru/account/3470312723/", 3470312723)</f>
        <v>3470312723</v>
      </c>
      <c r="E482">
        <v>64249</v>
      </c>
    </row>
    <row r="483" spans="1:5" x14ac:dyDescent="0.25">
      <c r="A483" t="s">
        <v>5</v>
      </c>
      <c r="B483" t="s">
        <v>297</v>
      </c>
      <c r="C483" t="s">
        <v>281</v>
      </c>
      <c r="D483" s="3">
        <f>HYPERLINK("https://szao.dolgi.msk.ru/account/3470312803/", 3470312803)</f>
        <v>3470312803</v>
      </c>
      <c r="E483">
        <v>9090.15</v>
      </c>
    </row>
    <row r="484" spans="1:5" x14ac:dyDescent="0.25">
      <c r="A484" t="s">
        <v>5</v>
      </c>
      <c r="B484" t="s">
        <v>298</v>
      </c>
      <c r="C484" t="s">
        <v>81</v>
      </c>
      <c r="D484" s="3">
        <f>HYPERLINK("https://szao.dolgi.msk.ru/account/3470467231/", 3470467231)</f>
        <v>3470467231</v>
      </c>
      <c r="E484">
        <v>86130.23</v>
      </c>
    </row>
    <row r="485" spans="1:5" x14ac:dyDescent="0.25">
      <c r="A485" t="s">
        <v>5</v>
      </c>
      <c r="B485" t="s">
        <v>298</v>
      </c>
      <c r="C485" t="s">
        <v>81</v>
      </c>
      <c r="D485" s="3">
        <f>HYPERLINK("https://szao.dolgi.msk.ru/account/3470467258/", 3470467258)</f>
        <v>3470467258</v>
      </c>
      <c r="E485">
        <v>18340.650000000001</v>
      </c>
    </row>
    <row r="486" spans="1:5" x14ac:dyDescent="0.25">
      <c r="A486" t="s">
        <v>5</v>
      </c>
      <c r="B486" t="s">
        <v>298</v>
      </c>
      <c r="C486" t="s">
        <v>7</v>
      </c>
      <c r="D486" s="3">
        <f>HYPERLINK("https://szao.dolgi.msk.ru/account/3470467389/", 3470467389)</f>
        <v>3470467389</v>
      </c>
      <c r="E486">
        <v>37322.71</v>
      </c>
    </row>
    <row r="487" spans="1:5" x14ac:dyDescent="0.25">
      <c r="A487" t="s">
        <v>5</v>
      </c>
      <c r="B487" t="s">
        <v>299</v>
      </c>
      <c r="C487" t="s">
        <v>190</v>
      </c>
      <c r="D487" s="3">
        <f>HYPERLINK("https://szao.dolgi.msk.ru/account/3470129857/", 3470129857)</f>
        <v>3470129857</v>
      </c>
      <c r="E487">
        <v>16777.919999999998</v>
      </c>
    </row>
    <row r="488" spans="1:5" x14ac:dyDescent="0.25">
      <c r="A488" t="s">
        <v>5</v>
      </c>
      <c r="B488" t="s">
        <v>300</v>
      </c>
      <c r="C488" t="s">
        <v>102</v>
      </c>
      <c r="D488" s="3">
        <f>HYPERLINK("https://szao.dolgi.msk.ru/account/3470130436/", 3470130436)</f>
        <v>3470130436</v>
      </c>
      <c r="E488">
        <v>7678.76</v>
      </c>
    </row>
    <row r="489" spans="1:5" x14ac:dyDescent="0.25">
      <c r="A489" t="s">
        <v>5</v>
      </c>
      <c r="B489" t="s">
        <v>300</v>
      </c>
      <c r="C489" t="s">
        <v>77</v>
      </c>
      <c r="D489" s="3">
        <f>HYPERLINK("https://szao.dolgi.msk.ru/account/3470130444/", 3470130444)</f>
        <v>3470130444</v>
      </c>
      <c r="E489">
        <v>11798.34</v>
      </c>
    </row>
    <row r="490" spans="1:5" x14ac:dyDescent="0.25">
      <c r="A490" t="s">
        <v>5</v>
      </c>
      <c r="B490" t="s">
        <v>300</v>
      </c>
      <c r="C490" t="s">
        <v>64</v>
      </c>
      <c r="D490" s="3">
        <f>HYPERLINK("https://szao.dolgi.msk.ru/account/3470130452/", 3470130452)</f>
        <v>3470130452</v>
      </c>
      <c r="E490">
        <v>28890.17</v>
      </c>
    </row>
    <row r="491" spans="1:5" x14ac:dyDescent="0.25">
      <c r="A491" t="s">
        <v>5</v>
      </c>
      <c r="B491" t="s">
        <v>300</v>
      </c>
      <c r="C491" t="s">
        <v>190</v>
      </c>
      <c r="D491" s="3">
        <f>HYPERLINK("https://szao.dolgi.msk.ru/account/3470130823/", 3470130823)</f>
        <v>3470130823</v>
      </c>
      <c r="E491">
        <v>123193.28</v>
      </c>
    </row>
    <row r="492" spans="1:5" x14ac:dyDescent="0.25">
      <c r="A492" t="s">
        <v>5</v>
      </c>
      <c r="B492" t="s">
        <v>300</v>
      </c>
      <c r="C492" t="s">
        <v>124</v>
      </c>
      <c r="D492" s="3">
        <f>HYPERLINK("https://szao.dolgi.msk.ru/account/3470131041/", 3470131041)</f>
        <v>3470131041</v>
      </c>
      <c r="E492">
        <v>6913.92</v>
      </c>
    </row>
    <row r="493" spans="1:5" x14ac:dyDescent="0.25">
      <c r="A493" t="s">
        <v>5</v>
      </c>
      <c r="B493" t="s">
        <v>301</v>
      </c>
      <c r="C493" t="s">
        <v>120</v>
      </c>
      <c r="D493" s="3">
        <f>HYPERLINK("https://szao.dolgi.msk.ru/account/3470331561/", 3470331561)</f>
        <v>3470331561</v>
      </c>
      <c r="E493">
        <v>12894.59</v>
      </c>
    </row>
    <row r="494" spans="1:5" x14ac:dyDescent="0.25">
      <c r="A494" t="s">
        <v>5</v>
      </c>
      <c r="B494" t="s">
        <v>301</v>
      </c>
      <c r="C494" t="s">
        <v>124</v>
      </c>
      <c r="D494" s="3">
        <f>HYPERLINK("https://szao.dolgi.msk.ru/account/3470131789/", 3470131789)</f>
        <v>3470131789</v>
      </c>
      <c r="E494">
        <v>25818.03</v>
      </c>
    </row>
    <row r="495" spans="1:5" x14ac:dyDescent="0.25">
      <c r="A495" t="s">
        <v>5</v>
      </c>
      <c r="B495" t="s">
        <v>302</v>
      </c>
      <c r="C495" t="s">
        <v>47</v>
      </c>
      <c r="D495" s="3">
        <f>HYPERLINK("https://szao.dolgi.msk.ru/account/3470132247/", 3470132247)</f>
        <v>3470132247</v>
      </c>
      <c r="E495">
        <v>19846.080000000002</v>
      </c>
    </row>
    <row r="496" spans="1:5" x14ac:dyDescent="0.25">
      <c r="A496" t="s">
        <v>5</v>
      </c>
      <c r="B496" t="s">
        <v>302</v>
      </c>
      <c r="C496" t="s">
        <v>82</v>
      </c>
      <c r="D496" s="3">
        <f>HYPERLINK("https://szao.dolgi.msk.ru/account/3470131885/", 3470131885)</f>
        <v>3470131885</v>
      </c>
      <c r="E496">
        <v>164854.32</v>
      </c>
    </row>
    <row r="497" spans="1:5" x14ac:dyDescent="0.25">
      <c r="A497" t="s">
        <v>5</v>
      </c>
      <c r="B497" t="s">
        <v>302</v>
      </c>
      <c r="C497" t="s">
        <v>244</v>
      </c>
      <c r="D497" s="3">
        <f>HYPERLINK("https://szao.dolgi.msk.ru/account/3470132415/", 3470132415)</f>
        <v>3470132415</v>
      </c>
      <c r="E497">
        <v>44319.62</v>
      </c>
    </row>
    <row r="498" spans="1:5" x14ac:dyDescent="0.25">
      <c r="A498" t="s">
        <v>5</v>
      </c>
      <c r="B498" t="s">
        <v>303</v>
      </c>
      <c r="C498" t="s">
        <v>304</v>
      </c>
      <c r="D498" s="3">
        <f>HYPERLINK("https://szao.dolgi.msk.ru/account/3470133098/", 3470133098)</f>
        <v>3470133098</v>
      </c>
      <c r="E498">
        <v>91377.78</v>
      </c>
    </row>
    <row r="499" spans="1:5" x14ac:dyDescent="0.25">
      <c r="A499" t="s">
        <v>5</v>
      </c>
      <c r="B499" t="s">
        <v>303</v>
      </c>
      <c r="C499" t="s">
        <v>305</v>
      </c>
      <c r="D499" s="3">
        <f>HYPERLINK("https://szao.dolgi.msk.ru/account/3470133215/", 3470133215)</f>
        <v>3470133215</v>
      </c>
      <c r="E499">
        <v>96831.35</v>
      </c>
    </row>
    <row r="500" spans="1:5" x14ac:dyDescent="0.25">
      <c r="A500" t="s">
        <v>5</v>
      </c>
      <c r="B500" t="s">
        <v>303</v>
      </c>
      <c r="C500" t="s">
        <v>306</v>
      </c>
      <c r="D500" s="3">
        <f>HYPERLINK("https://szao.dolgi.msk.ru/account/3470132685/", 3470132685)</f>
        <v>3470132685</v>
      </c>
      <c r="E500">
        <v>88636.07</v>
      </c>
    </row>
    <row r="501" spans="1:5" x14ac:dyDescent="0.25">
      <c r="A501" t="s">
        <v>5</v>
      </c>
      <c r="B501" t="s">
        <v>307</v>
      </c>
      <c r="C501" t="s">
        <v>11</v>
      </c>
      <c r="D501" s="3">
        <f>HYPERLINK("https://szao.dolgi.msk.ru/account/3470302744/", 3470302744)</f>
        <v>3470302744</v>
      </c>
      <c r="E501">
        <v>60844.480000000003</v>
      </c>
    </row>
    <row r="502" spans="1:5" x14ac:dyDescent="0.25">
      <c r="A502" t="s">
        <v>5</v>
      </c>
      <c r="B502" t="s">
        <v>307</v>
      </c>
      <c r="C502" t="s">
        <v>11</v>
      </c>
      <c r="D502" s="3">
        <f>HYPERLINK("https://szao.dolgi.msk.ru/account/3470302779/", 3470302779)</f>
        <v>3470302779</v>
      </c>
      <c r="E502">
        <v>8865.6299999999992</v>
      </c>
    </row>
    <row r="503" spans="1:5" x14ac:dyDescent="0.25">
      <c r="A503" t="s">
        <v>5</v>
      </c>
      <c r="B503" t="s">
        <v>307</v>
      </c>
      <c r="C503" t="s">
        <v>24</v>
      </c>
      <c r="D503" s="3">
        <f>HYPERLINK("https://szao.dolgi.msk.ru/account/3470133784/", 3470133784)</f>
        <v>3470133784</v>
      </c>
      <c r="E503">
        <v>47660.78</v>
      </c>
    </row>
    <row r="504" spans="1:5" x14ac:dyDescent="0.25">
      <c r="A504" t="s">
        <v>5</v>
      </c>
      <c r="B504" t="s">
        <v>307</v>
      </c>
      <c r="C504" t="s">
        <v>66</v>
      </c>
      <c r="D504" s="3">
        <f>HYPERLINK("https://szao.dolgi.msk.ru/account/3470133346/", 3470133346)</f>
        <v>3470133346</v>
      </c>
      <c r="E504">
        <v>23965</v>
      </c>
    </row>
    <row r="505" spans="1:5" x14ac:dyDescent="0.25">
      <c r="A505" t="s">
        <v>5</v>
      </c>
      <c r="B505" t="s">
        <v>307</v>
      </c>
      <c r="C505" t="s">
        <v>115</v>
      </c>
      <c r="D505" s="3">
        <f>HYPERLINK("https://szao.dolgi.msk.ru/account/3470133354/", 3470133354)</f>
        <v>3470133354</v>
      </c>
      <c r="E505">
        <v>26357.66</v>
      </c>
    </row>
    <row r="506" spans="1:5" x14ac:dyDescent="0.25">
      <c r="A506" t="s">
        <v>5</v>
      </c>
      <c r="B506" t="s">
        <v>307</v>
      </c>
      <c r="C506" t="s">
        <v>157</v>
      </c>
      <c r="D506" s="3">
        <f>HYPERLINK("https://szao.dolgi.msk.ru/account/3470133418/", 3470133418)</f>
        <v>3470133418</v>
      </c>
      <c r="E506">
        <v>15794.32</v>
      </c>
    </row>
    <row r="507" spans="1:5" x14ac:dyDescent="0.25">
      <c r="A507" t="s">
        <v>5</v>
      </c>
      <c r="B507" t="s">
        <v>307</v>
      </c>
      <c r="C507" t="s">
        <v>157</v>
      </c>
      <c r="D507" s="3">
        <f>HYPERLINK("https://szao.dolgi.msk.ru/account/3470481009/", 3470481009)</f>
        <v>3470481009</v>
      </c>
      <c r="E507">
        <v>7214.05</v>
      </c>
    </row>
    <row r="508" spans="1:5" x14ac:dyDescent="0.25">
      <c r="A508" t="s">
        <v>5</v>
      </c>
      <c r="B508" t="s">
        <v>307</v>
      </c>
      <c r="C508" t="s">
        <v>171</v>
      </c>
      <c r="D508" s="3">
        <f>HYPERLINK("https://szao.dolgi.msk.ru/account/3470133426/", 3470133426)</f>
        <v>3470133426</v>
      </c>
      <c r="E508">
        <v>55638.05</v>
      </c>
    </row>
    <row r="509" spans="1:5" x14ac:dyDescent="0.25">
      <c r="A509" t="s">
        <v>5</v>
      </c>
      <c r="B509" t="s">
        <v>307</v>
      </c>
      <c r="C509" t="s">
        <v>160</v>
      </c>
      <c r="D509" s="3">
        <f>HYPERLINK("https://szao.dolgi.msk.ru/account/3470133469/", 3470133469)</f>
        <v>3470133469</v>
      </c>
      <c r="E509">
        <v>73399.990000000005</v>
      </c>
    </row>
    <row r="510" spans="1:5" x14ac:dyDescent="0.25">
      <c r="A510" t="s">
        <v>5</v>
      </c>
      <c r="B510" t="s">
        <v>307</v>
      </c>
      <c r="C510" t="s">
        <v>295</v>
      </c>
      <c r="D510" s="3">
        <f>HYPERLINK("https://szao.dolgi.msk.ru/account/3470133549/", 3470133549)</f>
        <v>3470133549</v>
      </c>
      <c r="E510">
        <v>70695.72</v>
      </c>
    </row>
    <row r="511" spans="1:5" x14ac:dyDescent="0.25">
      <c r="A511" t="s">
        <v>5</v>
      </c>
      <c r="B511" t="s">
        <v>307</v>
      </c>
      <c r="C511" t="s">
        <v>60</v>
      </c>
      <c r="D511" s="3">
        <f>HYPERLINK("https://szao.dolgi.msk.ru/account/3470133565/", 3470133565)</f>
        <v>3470133565</v>
      </c>
      <c r="E511">
        <v>55055.93</v>
      </c>
    </row>
    <row r="512" spans="1:5" x14ac:dyDescent="0.25">
      <c r="A512" t="s">
        <v>5</v>
      </c>
      <c r="B512" t="s">
        <v>307</v>
      </c>
      <c r="C512" t="s">
        <v>78</v>
      </c>
      <c r="D512" s="3">
        <f>HYPERLINK("https://szao.dolgi.msk.ru/account/3470133581/", 3470133581)</f>
        <v>3470133581</v>
      </c>
      <c r="E512">
        <v>35047.910000000003</v>
      </c>
    </row>
    <row r="513" spans="1:5" x14ac:dyDescent="0.25">
      <c r="A513" t="s">
        <v>5</v>
      </c>
      <c r="B513" t="s">
        <v>307</v>
      </c>
      <c r="C513" t="s">
        <v>190</v>
      </c>
      <c r="D513" s="3">
        <f>HYPERLINK("https://szao.dolgi.msk.ru/account/3470133696/", 3470133696)</f>
        <v>3470133696</v>
      </c>
      <c r="E513">
        <v>21659.31</v>
      </c>
    </row>
    <row r="514" spans="1:5" x14ac:dyDescent="0.25">
      <c r="A514" t="s">
        <v>5</v>
      </c>
      <c r="B514" t="s">
        <v>307</v>
      </c>
      <c r="C514" t="s">
        <v>67</v>
      </c>
      <c r="D514" s="3">
        <f>HYPERLINK("https://szao.dolgi.msk.ru/account/3470133717/", 3470133717)</f>
        <v>3470133717</v>
      </c>
      <c r="E514">
        <v>252989.25</v>
      </c>
    </row>
    <row r="515" spans="1:5" x14ac:dyDescent="0.25">
      <c r="A515" t="s">
        <v>5</v>
      </c>
      <c r="B515" t="s">
        <v>307</v>
      </c>
      <c r="C515" t="s">
        <v>120</v>
      </c>
      <c r="D515" s="3">
        <f>HYPERLINK("https://szao.dolgi.msk.ru/account/3470133792/", 3470133792)</f>
        <v>3470133792</v>
      </c>
      <c r="E515">
        <v>27493.3</v>
      </c>
    </row>
    <row r="516" spans="1:5" x14ac:dyDescent="0.25">
      <c r="A516" t="s">
        <v>5</v>
      </c>
      <c r="B516" t="s">
        <v>307</v>
      </c>
      <c r="C516" t="s">
        <v>221</v>
      </c>
      <c r="D516" s="3">
        <f>HYPERLINK("https://szao.dolgi.msk.ru/account/3470133805/", 3470133805)</f>
        <v>3470133805</v>
      </c>
      <c r="E516">
        <v>36708.92</v>
      </c>
    </row>
    <row r="517" spans="1:5" x14ac:dyDescent="0.25">
      <c r="A517" t="s">
        <v>5</v>
      </c>
      <c r="B517" t="s">
        <v>307</v>
      </c>
      <c r="C517" t="s">
        <v>244</v>
      </c>
      <c r="D517" s="3">
        <f>HYPERLINK("https://szao.dolgi.msk.ru/account/3470133813/", 3470133813)</f>
        <v>3470133813</v>
      </c>
      <c r="E517">
        <v>30079.98</v>
      </c>
    </row>
    <row r="518" spans="1:5" x14ac:dyDescent="0.25">
      <c r="A518" t="s">
        <v>5</v>
      </c>
      <c r="B518" t="s">
        <v>307</v>
      </c>
      <c r="C518" t="s">
        <v>52</v>
      </c>
      <c r="D518" s="3">
        <f>HYPERLINK("https://szao.dolgi.msk.ru/account/3470133821/", 3470133821)</f>
        <v>3470133821</v>
      </c>
      <c r="E518">
        <v>93456.639999999999</v>
      </c>
    </row>
    <row r="519" spans="1:5" x14ac:dyDescent="0.25">
      <c r="A519" t="s">
        <v>5</v>
      </c>
      <c r="B519" t="s">
        <v>307</v>
      </c>
      <c r="C519" t="s">
        <v>116</v>
      </c>
      <c r="D519" s="3">
        <f>HYPERLINK("https://szao.dolgi.msk.ru/account/3470133864/", 3470133864)</f>
        <v>3470133864</v>
      </c>
      <c r="E519">
        <v>32291.43</v>
      </c>
    </row>
    <row r="520" spans="1:5" x14ac:dyDescent="0.25">
      <c r="A520" t="s">
        <v>5</v>
      </c>
      <c r="B520" t="s">
        <v>307</v>
      </c>
      <c r="C520" t="s">
        <v>54</v>
      </c>
      <c r="D520" s="3">
        <f>HYPERLINK("https://szao.dolgi.msk.ru/account/3470133944/", 3470133944)</f>
        <v>3470133944</v>
      </c>
      <c r="E520">
        <v>30300.16</v>
      </c>
    </row>
    <row r="521" spans="1:5" x14ac:dyDescent="0.25">
      <c r="A521" t="s">
        <v>5</v>
      </c>
      <c r="B521" t="s">
        <v>307</v>
      </c>
      <c r="C521" t="s">
        <v>308</v>
      </c>
      <c r="D521" s="3">
        <f>HYPERLINK("https://szao.dolgi.msk.ru/account/3470133987/", 3470133987)</f>
        <v>3470133987</v>
      </c>
      <c r="E521">
        <v>62907.32</v>
      </c>
    </row>
    <row r="522" spans="1:5" x14ac:dyDescent="0.25">
      <c r="A522" t="s">
        <v>5</v>
      </c>
      <c r="B522" t="s">
        <v>307</v>
      </c>
      <c r="C522" t="s">
        <v>309</v>
      </c>
      <c r="D522" s="3">
        <f>HYPERLINK("https://szao.dolgi.msk.ru/account/3470133995/", 3470133995)</f>
        <v>3470133995</v>
      </c>
      <c r="E522">
        <v>30656.6</v>
      </c>
    </row>
    <row r="523" spans="1:5" x14ac:dyDescent="0.25">
      <c r="A523" t="s">
        <v>5</v>
      </c>
      <c r="B523" t="s">
        <v>307</v>
      </c>
      <c r="C523" t="s">
        <v>62</v>
      </c>
      <c r="D523" s="3">
        <f>HYPERLINK("https://szao.dolgi.msk.ru/account/3470134007/", 3470134007)</f>
        <v>3470134007</v>
      </c>
      <c r="E523">
        <v>34402.089999999997</v>
      </c>
    </row>
    <row r="524" spans="1:5" x14ac:dyDescent="0.25">
      <c r="A524" t="s">
        <v>5</v>
      </c>
      <c r="B524" t="s">
        <v>307</v>
      </c>
      <c r="C524" t="s">
        <v>142</v>
      </c>
      <c r="D524" s="3">
        <f>HYPERLINK("https://szao.dolgi.msk.ru/account/3470134015/", 3470134015)</f>
        <v>3470134015</v>
      </c>
      <c r="E524">
        <v>27763.64</v>
      </c>
    </row>
    <row r="525" spans="1:5" x14ac:dyDescent="0.25">
      <c r="A525" t="s">
        <v>5</v>
      </c>
      <c r="B525" t="s">
        <v>307</v>
      </c>
      <c r="C525" t="s">
        <v>187</v>
      </c>
      <c r="D525" s="3">
        <f>HYPERLINK("https://szao.dolgi.msk.ru/account/3470134103/", 3470134103)</f>
        <v>3470134103</v>
      </c>
      <c r="E525">
        <v>129079.37</v>
      </c>
    </row>
    <row r="526" spans="1:5" x14ac:dyDescent="0.25">
      <c r="A526" t="s">
        <v>5</v>
      </c>
      <c r="B526" t="s">
        <v>310</v>
      </c>
      <c r="C526" t="s">
        <v>8</v>
      </c>
      <c r="D526" s="3">
        <f>HYPERLINK("https://szao.dolgi.msk.ru/account/3470134234/", 3470134234)</f>
        <v>3470134234</v>
      </c>
      <c r="E526">
        <v>28338.32</v>
      </c>
    </row>
    <row r="527" spans="1:5" x14ac:dyDescent="0.25">
      <c r="A527" t="s">
        <v>5</v>
      </c>
      <c r="B527" t="s">
        <v>310</v>
      </c>
      <c r="C527" t="s">
        <v>82</v>
      </c>
      <c r="D527" s="3">
        <f>HYPERLINK("https://szao.dolgi.msk.ru/account/3470134242/", 3470134242)</f>
        <v>3470134242</v>
      </c>
      <c r="E527">
        <v>14006.86</v>
      </c>
    </row>
    <row r="528" spans="1:5" x14ac:dyDescent="0.25">
      <c r="A528" t="s">
        <v>5</v>
      </c>
      <c r="B528" t="s">
        <v>310</v>
      </c>
      <c r="C528" t="s">
        <v>66</v>
      </c>
      <c r="D528" s="3">
        <f>HYPERLINK("https://szao.dolgi.msk.ru/account/3470134314/", 3470134314)</f>
        <v>3470134314</v>
      </c>
      <c r="E528">
        <v>49196</v>
      </c>
    </row>
    <row r="529" spans="1:5" x14ac:dyDescent="0.25">
      <c r="A529" t="s">
        <v>5</v>
      </c>
      <c r="B529" t="s">
        <v>310</v>
      </c>
      <c r="C529" t="s">
        <v>115</v>
      </c>
      <c r="D529" s="3">
        <f>HYPERLINK("https://szao.dolgi.msk.ru/account/3470134322/", 3470134322)</f>
        <v>3470134322</v>
      </c>
      <c r="E529">
        <v>16959.86</v>
      </c>
    </row>
    <row r="530" spans="1:5" x14ac:dyDescent="0.25">
      <c r="A530" t="s">
        <v>5</v>
      </c>
      <c r="B530" t="s">
        <v>310</v>
      </c>
      <c r="C530" t="s">
        <v>157</v>
      </c>
      <c r="D530" s="3">
        <f>HYPERLINK("https://szao.dolgi.msk.ru/account/3470134365/", 3470134365)</f>
        <v>3470134365</v>
      </c>
      <c r="E530">
        <v>13384.08</v>
      </c>
    </row>
    <row r="531" spans="1:5" x14ac:dyDescent="0.25">
      <c r="A531" t="s">
        <v>5</v>
      </c>
      <c r="B531" t="s">
        <v>310</v>
      </c>
      <c r="C531" t="s">
        <v>171</v>
      </c>
      <c r="D531" s="3">
        <f>HYPERLINK("https://szao.dolgi.msk.ru/account/3470134373/", 3470134373)</f>
        <v>3470134373</v>
      </c>
      <c r="E531">
        <v>91443.19</v>
      </c>
    </row>
    <row r="532" spans="1:5" x14ac:dyDescent="0.25">
      <c r="A532" t="s">
        <v>5</v>
      </c>
      <c r="B532" t="s">
        <v>310</v>
      </c>
      <c r="C532" t="s">
        <v>155</v>
      </c>
      <c r="D532" s="3">
        <f>HYPERLINK("https://szao.dolgi.msk.ru/account/3470134381/", 3470134381)</f>
        <v>3470134381</v>
      </c>
      <c r="E532">
        <v>16032.55</v>
      </c>
    </row>
    <row r="533" spans="1:5" x14ac:dyDescent="0.25">
      <c r="A533" t="s">
        <v>5</v>
      </c>
      <c r="B533" t="s">
        <v>310</v>
      </c>
      <c r="C533" t="s">
        <v>160</v>
      </c>
      <c r="D533" s="3">
        <f>HYPERLINK("https://szao.dolgi.msk.ru/account/3470134429/", 3470134429)</f>
        <v>3470134429</v>
      </c>
      <c r="E533">
        <v>75701.429999999993</v>
      </c>
    </row>
    <row r="534" spans="1:5" x14ac:dyDescent="0.25">
      <c r="A534" t="s">
        <v>5</v>
      </c>
      <c r="B534" t="s">
        <v>310</v>
      </c>
      <c r="C534" t="s">
        <v>135</v>
      </c>
      <c r="D534" s="3">
        <f>HYPERLINK("https://szao.dolgi.msk.ru/account/3470134453/", 3470134453)</f>
        <v>3470134453</v>
      </c>
      <c r="E534">
        <v>25364.94</v>
      </c>
    </row>
    <row r="535" spans="1:5" x14ac:dyDescent="0.25">
      <c r="A535" t="s">
        <v>5</v>
      </c>
      <c r="B535" t="s">
        <v>310</v>
      </c>
      <c r="C535" t="s">
        <v>189</v>
      </c>
      <c r="D535" s="3">
        <f>HYPERLINK("https://szao.dolgi.msk.ru/account/3470134509/", 3470134509)</f>
        <v>3470134509</v>
      </c>
      <c r="E535">
        <v>13652.87</v>
      </c>
    </row>
    <row r="536" spans="1:5" x14ac:dyDescent="0.25">
      <c r="A536" t="s">
        <v>5</v>
      </c>
      <c r="B536" t="s">
        <v>310</v>
      </c>
      <c r="C536" t="s">
        <v>295</v>
      </c>
      <c r="D536" s="3">
        <f>HYPERLINK("https://szao.dolgi.msk.ru/account/3470134517/", 3470134517)</f>
        <v>3470134517</v>
      </c>
      <c r="E536">
        <v>33149.589999999997</v>
      </c>
    </row>
    <row r="537" spans="1:5" x14ac:dyDescent="0.25">
      <c r="A537" t="s">
        <v>5</v>
      </c>
      <c r="B537" t="s">
        <v>310</v>
      </c>
      <c r="C537" t="s">
        <v>60</v>
      </c>
      <c r="D537" s="3">
        <f>HYPERLINK("https://szao.dolgi.msk.ru/account/3470134533/", 3470134533)</f>
        <v>3470134533</v>
      </c>
      <c r="E537">
        <v>7781.78</v>
      </c>
    </row>
    <row r="538" spans="1:5" x14ac:dyDescent="0.25">
      <c r="A538" t="s">
        <v>5</v>
      </c>
      <c r="B538" t="s">
        <v>310</v>
      </c>
      <c r="C538" t="s">
        <v>132</v>
      </c>
      <c r="D538" s="3">
        <f>HYPERLINK("https://szao.dolgi.msk.ru/account/3470134584/", 3470134584)</f>
        <v>3470134584</v>
      </c>
      <c r="E538">
        <v>15966.19</v>
      </c>
    </row>
    <row r="539" spans="1:5" x14ac:dyDescent="0.25">
      <c r="A539" t="s">
        <v>5</v>
      </c>
      <c r="B539" t="s">
        <v>310</v>
      </c>
      <c r="C539" t="s">
        <v>282</v>
      </c>
      <c r="D539" s="3">
        <f>HYPERLINK("https://szao.dolgi.msk.ru/account/3470134592/", 3470134592)</f>
        <v>3470134592</v>
      </c>
      <c r="E539">
        <v>19922.560000000001</v>
      </c>
    </row>
    <row r="540" spans="1:5" x14ac:dyDescent="0.25">
      <c r="A540" t="s">
        <v>5</v>
      </c>
      <c r="B540" t="s">
        <v>310</v>
      </c>
      <c r="C540" t="s">
        <v>61</v>
      </c>
      <c r="D540" s="3">
        <f>HYPERLINK("https://szao.dolgi.msk.ru/account/3470134621/", 3470134621)</f>
        <v>3470134621</v>
      </c>
      <c r="E540">
        <v>35538.17</v>
      </c>
    </row>
    <row r="541" spans="1:5" x14ac:dyDescent="0.25">
      <c r="A541" t="s">
        <v>5</v>
      </c>
      <c r="B541" t="s">
        <v>310</v>
      </c>
      <c r="C541" t="s">
        <v>79</v>
      </c>
      <c r="D541" s="3">
        <f>HYPERLINK("https://szao.dolgi.msk.ru/account/3470134699/", 3470134699)</f>
        <v>3470134699</v>
      </c>
      <c r="E541">
        <v>83797.95</v>
      </c>
    </row>
    <row r="542" spans="1:5" x14ac:dyDescent="0.25">
      <c r="A542" t="s">
        <v>5</v>
      </c>
      <c r="B542" t="s">
        <v>310</v>
      </c>
      <c r="C542" t="s">
        <v>9</v>
      </c>
      <c r="D542" s="3">
        <f>HYPERLINK("https://szao.dolgi.msk.ru/account/3470134701/", 3470134701)</f>
        <v>3470134701</v>
      </c>
      <c r="E542">
        <v>18798.2</v>
      </c>
    </row>
    <row r="543" spans="1:5" x14ac:dyDescent="0.25">
      <c r="A543" t="s">
        <v>5</v>
      </c>
      <c r="B543" t="s">
        <v>310</v>
      </c>
      <c r="C543" t="s">
        <v>136</v>
      </c>
      <c r="D543" s="3">
        <f>HYPERLINK("https://szao.dolgi.msk.ru/account/3470134728/", 3470134728)</f>
        <v>3470134728</v>
      </c>
      <c r="E543">
        <v>16663.63</v>
      </c>
    </row>
    <row r="544" spans="1:5" x14ac:dyDescent="0.25">
      <c r="A544" t="s">
        <v>5</v>
      </c>
      <c r="B544" t="s">
        <v>311</v>
      </c>
      <c r="C544" t="s">
        <v>83</v>
      </c>
      <c r="D544" s="3">
        <f>HYPERLINK("https://szao.dolgi.msk.ru/account/3470455222/", 3470455222)</f>
        <v>3470455222</v>
      </c>
      <c r="E544">
        <v>188915.88</v>
      </c>
    </row>
    <row r="545" spans="1:5" x14ac:dyDescent="0.25">
      <c r="A545" t="s">
        <v>5</v>
      </c>
      <c r="B545" t="s">
        <v>311</v>
      </c>
      <c r="C545" t="s">
        <v>203</v>
      </c>
      <c r="D545" s="3">
        <f>HYPERLINK("https://szao.dolgi.msk.ru/account/3470455302/", 3470455302)</f>
        <v>3470455302</v>
      </c>
      <c r="E545">
        <v>32081.63</v>
      </c>
    </row>
    <row r="546" spans="1:5" x14ac:dyDescent="0.25">
      <c r="A546" t="s">
        <v>5</v>
      </c>
      <c r="B546" t="s">
        <v>312</v>
      </c>
      <c r="C546" t="s">
        <v>66</v>
      </c>
      <c r="D546" s="3">
        <f>HYPERLINK("https://szao.dolgi.msk.ru/account/3470449201/", 3470449201)</f>
        <v>3470449201</v>
      </c>
      <c r="E546">
        <v>116745.63</v>
      </c>
    </row>
    <row r="547" spans="1:5" x14ac:dyDescent="0.25">
      <c r="A547" t="s">
        <v>5</v>
      </c>
      <c r="B547" t="s">
        <v>312</v>
      </c>
      <c r="C547" t="s">
        <v>115</v>
      </c>
      <c r="D547" s="3">
        <f>HYPERLINK("https://szao.dolgi.msk.ru/account/3470449244/", 3470449244)</f>
        <v>3470449244</v>
      </c>
      <c r="E547">
        <v>46286.39</v>
      </c>
    </row>
    <row r="548" spans="1:5" x14ac:dyDescent="0.25">
      <c r="A548" t="s">
        <v>5</v>
      </c>
      <c r="B548" t="s">
        <v>312</v>
      </c>
      <c r="C548" t="s">
        <v>115</v>
      </c>
      <c r="D548" s="3">
        <f>HYPERLINK("https://szao.dolgi.msk.ru/account/3470542617/", 3470542617)</f>
        <v>3470542617</v>
      </c>
      <c r="E548">
        <v>54736.61</v>
      </c>
    </row>
    <row r="549" spans="1:5" x14ac:dyDescent="0.25">
      <c r="A549" t="s">
        <v>5</v>
      </c>
      <c r="B549" t="s">
        <v>312</v>
      </c>
      <c r="C549" t="s">
        <v>189</v>
      </c>
      <c r="D549" s="3">
        <f>HYPERLINK("https://szao.dolgi.msk.ru/account/3470443731/", 3470443731)</f>
        <v>3470443731</v>
      </c>
      <c r="E549">
        <v>1690.79</v>
      </c>
    </row>
    <row r="550" spans="1:5" x14ac:dyDescent="0.25">
      <c r="A550" t="s">
        <v>5</v>
      </c>
      <c r="B550" t="s">
        <v>312</v>
      </c>
      <c r="C550" t="s">
        <v>189</v>
      </c>
      <c r="D550" s="3">
        <f>HYPERLINK("https://szao.dolgi.msk.ru/account/3470449439/", 3470449439)</f>
        <v>3470449439</v>
      </c>
      <c r="E550">
        <v>5487.24</v>
      </c>
    </row>
    <row r="551" spans="1:5" x14ac:dyDescent="0.25">
      <c r="A551" t="s">
        <v>5</v>
      </c>
      <c r="B551" t="s">
        <v>312</v>
      </c>
      <c r="C551" t="s">
        <v>203</v>
      </c>
      <c r="D551" s="3">
        <f>HYPERLINK("https://szao.dolgi.msk.ru/account/3470449551/", 3470449551)</f>
        <v>3470449551</v>
      </c>
      <c r="E551">
        <v>13658.01</v>
      </c>
    </row>
    <row r="552" spans="1:5" x14ac:dyDescent="0.25">
      <c r="A552" t="s">
        <v>5</v>
      </c>
      <c r="B552" t="s">
        <v>312</v>
      </c>
      <c r="C552" t="s">
        <v>145</v>
      </c>
      <c r="D552" s="3">
        <f>HYPERLINK("https://szao.dolgi.msk.ru/account/3470449674/", 3470449674)</f>
        <v>3470449674</v>
      </c>
      <c r="E552">
        <v>21754.53</v>
      </c>
    </row>
    <row r="553" spans="1:5" x14ac:dyDescent="0.25">
      <c r="A553" t="s">
        <v>5</v>
      </c>
      <c r="B553" t="s">
        <v>313</v>
      </c>
      <c r="C553" t="s">
        <v>158</v>
      </c>
      <c r="D553" s="3">
        <f>HYPERLINK("https://szao.dolgi.msk.ru/account/3470135157/", 3470135157)</f>
        <v>3470135157</v>
      </c>
      <c r="E553">
        <v>18921.990000000002</v>
      </c>
    </row>
    <row r="554" spans="1:5" x14ac:dyDescent="0.25">
      <c r="A554" t="s">
        <v>5</v>
      </c>
      <c r="B554" t="s">
        <v>313</v>
      </c>
      <c r="C554" t="s">
        <v>9</v>
      </c>
      <c r="D554" s="3">
        <f>HYPERLINK("https://szao.dolgi.msk.ru/account/3470135413/", 3470135413)</f>
        <v>3470135413</v>
      </c>
      <c r="E554">
        <v>44162.34</v>
      </c>
    </row>
    <row r="555" spans="1:5" x14ac:dyDescent="0.25">
      <c r="A555" t="s">
        <v>5</v>
      </c>
      <c r="B555" t="s">
        <v>313</v>
      </c>
      <c r="C555" t="s">
        <v>84</v>
      </c>
      <c r="D555" s="3">
        <f>HYPERLINK("https://szao.dolgi.msk.ru/account/3470547813/", 3470547813)</f>
        <v>3470547813</v>
      </c>
      <c r="E555">
        <v>7958.27</v>
      </c>
    </row>
    <row r="556" spans="1:5" x14ac:dyDescent="0.25">
      <c r="A556" t="s">
        <v>5</v>
      </c>
      <c r="B556" t="s">
        <v>314</v>
      </c>
      <c r="C556" t="s">
        <v>203</v>
      </c>
      <c r="D556" s="3">
        <f>HYPERLINK("https://szao.dolgi.msk.ru/account/3470136117/", 3470136117)</f>
        <v>3470136117</v>
      </c>
      <c r="E556">
        <v>21826.42</v>
      </c>
    </row>
    <row r="557" spans="1:5" x14ac:dyDescent="0.25">
      <c r="A557" t="s">
        <v>5</v>
      </c>
      <c r="B557" t="s">
        <v>314</v>
      </c>
      <c r="C557" t="s">
        <v>124</v>
      </c>
      <c r="D557" s="3">
        <f>HYPERLINK("https://szao.dolgi.msk.ru/account/3470136467/", 3470136467)</f>
        <v>3470136467</v>
      </c>
      <c r="E557">
        <v>9593.2900000000009</v>
      </c>
    </row>
    <row r="558" spans="1:5" x14ac:dyDescent="0.25">
      <c r="A558" t="s">
        <v>5</v>
      </c>
      <c r="B558" t="s">
        <v>315</v>
      </c>
      <c r="C558" t="s">
        <v>87</v>
      </c>
      <c r="D558" s="3">
        <f>HYPERLINK("https://szao.dolgi.msk.ru/account/3470126306/", 3470126306)</f>
        <v>3470126306</v>
      </c>
      <c r="E558">
        <v>143819.60999999999</v>
      </c>
    </row>
    <row r="559" spans="1:5" x14ac:dyDescent="0.25">
      <c r="A559" t="s">
        <v>5</v>
      </c>
      <c r="B559" t="s">
        <v>315</v>
      </c>
      <c r="C559" t="s">
        <v>145</v>
      </c>
      <c r="D559" s="3">
        <f>HYPERLINK("https://szao.dolgi.msk.ru/account/3470539565/", 3470539565)</f>
        <v>3470539565</v>
      </c>
      <c r="E559">
        <v>11557.94</v>
      </c>
    </row>
    <row r="560" spans="1:5" x14ac:dyDescent="0.25">
      <c r="A560" t="s">
        <v>5</v>
      </c>
      <c r="B560" t="s">
        <v>315</v>
      </c>
      <c r="C560" t="s">
        <v>136</v>
      </c>
      <c r="D560" s="3">
        <f>HYPERLINK("https://szao.dolgi.msk.ru/account/3470126162/", 3470126162)</f>
        <v>3470126162</v>
      </c>
      <c r="E560">
        <v>24967.96</v>
      </c>
    </row>
    <row r="561" spans="1:5" x14ac:dyDescent="0.25">
      <c r="A561" t="s">
        <v>5</v>
      </c>
      <c r="B561" t="s">
        <v>315</v>
      </c>
      <c r="C561" t="s">
        <v>172</v>
      </c>
      <c r="D561" s="3">
        <f>HYPERLINK("https://szao.dolgi.msk.ru/account/3470126277/", 3470126277)</f>
        <v>3470126277</v>
      </c>
      <c r="E561">
        <v>7936.94</v>
      </c>
    </row>
    <row r="562" spans="1:5" x14ac:dyDescent="0.25">
      <c r="A562" t="s">
        <v>5</v>
      </c>
      <c r="B562" t="s">
        <v>316</v>
      </c>
      <c r="C562" t="s">
        <v>53</v>
      </c>
      <c r="D562" s="3">
        <f>HYPERLINK("https://szao.dolgi.msk.ru/account/3470126971/", 3470126971)</f>
        <v>3470126971</v>
      </c>
      <c r="E562">
        <v>49863.72</v>
      </c>
    </row>
    <row r="563" spans="1:5" x14ac:dyDescent="0.25">
      <c r="A563" t="s">
        <v>5</v>
      </c>
      <c r="B563" t="s">
        <v>317</v>
      </c>
      <c r="C563" t="s">
        <v>64</v>
      </c>
      <c r="D563" s="3">
        <f>HYPERLINK("https://szao.dolgi.msk.ru/account/3470127149/", 3470127149)</f>
        <v>3470127149</v>
      </c>
      <c r="E563">
        <v>6837.21</v>
      </c>
    </row>
    <row r="564" spans="1:5" x14ac:dyDescent="0.25">
      <c r="A564" t="s">
        <v>5</v>
      </c>
      <c r="B564" t="s">
        <v>317</v>
      </c>
      <c r="C564" t="s">
        <v>284</v>
      </c>
      <c r="D564" s="3">
        <f>HYPERLINK("https://szao.dolgi.msk.ru/account/3470127261/", 3470127261)</f>
        <v>3470127261</v>
      </c>
      <c r="E564">
        <v>216906.66</v>
      </c>
    </row>
    <row r="565" spans="1:5" x14ac:dyDescent="0.25">
      <c r="A565" t="s">
        <v>5</v>
      </c>
      <c r="B565" t="s">
        <v>317</v>
      </c>
      <c r="C565" t="s">
        <v>30</v>
      </c>
      <c r="D565" s="3">
        <f>HYPERLINK("https://szao.dolgi.msk.ru/account/3470127536/", 3470127536)</f>
        <v>3470127536</v>
      </c>
      <c r="E565">
        <v>220726.32</v>
      </c>
    </row>
    <row r="566" spans="1:5" x14ac:dyDescent="0.25">
      <c r="A566" t="s">
        <v>5</v>
      </c>
      <c r="B566" t="s">
        <v>318</v>
      </c>
      <c r="C566" t="s">
        <v>11</v>
      </c>
      <c r="D566" s="3">
        <f>HYPERLINK("https://szao.dolgi.msk.ru/account/3470127931/", 3470127931)</f>
        <v>3470127931</v>
      </c>
      <c r="E566">
        <v>18349.87</v>
      </c>
    </row>
    <row r="567" spans="1:5" x14ac:dyDescent="0.25">
      <c r="A567" t="s">
        <v>5</v>
      </c>
      <c r="B567" t="s">
        <v>318</v>
      </c>
      <c r="C567" t="s">
        <v>47</v>
      </c>
      <c r="D567" s="3">
        <f>HYPERLINK("https://szao.dolgi.msk.ru/account/3470128205/", 3470128205)</f>
        <v>3470128205</v>
      </c>
      <c r="E567">
        <v>70139.009999999995</v>
      </c>
    </row>
    <row r="568" spans="1:5" x14ac:dyDescent="0.25">
      <c r="A568" t="s">
        <v>5</v>
      </c>
      <c r="B568" t="s">
        <v>318</v>
      </c>
      <c r="C568" t="s">
        <v>7</v>
      </c>
      <c r="D568" s="3">
        <f>HYPERLINK("https://szao.dolgi.msk.ru/account/3470127894/", 3470127894)</f>
        <v>3470127894</v>
      </c>
      <c r="E568">
        <v>340432.33</v>
      </c>
    </row>
    <row r="569" spans="1:5" x14ac:dyDescent="0.25">
      <c r="A569" t="s">
        <v>5</v>
      </c>
      <c r="B569" t="s">
        <v>318</v>
      </c>
      <c r="C569" t="s">
        <v>83</v>
      </c>
      <c r="D569" s="3">
        <f>HYPERLINK("https://szao.dolgi.msk.ru/account/3470128053/", 3470128053)</f>
        <v>3470128053</v>
      </c>
      <c r="E569">
        <v>43706.52</v>
      </c>
    </row>
    <row r="570" spans="1:5" x14ac:dyDescent="0.25">
      <c r="A570" t="s">
        <v>5</v>
      </c>
      <c r="B570" t="s">
        <v>318</v>
      </c>
      <c r="C570" t="s">
        <v>79</v>
      </c>
      <c r="D570" s="3">
        <f>HYPERLINK("https://szao.dolgi.msk.ru/account/3470128272/", 3470128272)</f>
        <v>3470128272</v>
      </c>
      <c r="E570">
        <v>75379.19</v>
      </c>
    </row>
    <row r="571" spans="1:5" x14ac:dyDescent="0.25">
      <c r="A571" t="s">
        <v>5</v>
      </c>
      <c r="B571" t="s">
        <v>318</v>
      </c>
      <c r="C571" t="s">
        <v>9</v>
      </c>
      <c r="D571" s="3">
        <f>HYPERLINK("https://szao.dolgi.msk.ru/account/3470128299/", 3470128299)</f>
        <v>3470128299</v>
      </c>
      <c r="E571">
        <v>70279.360000000001</v>
      </c>
    </row>
    <row r="572" spans="1:5" x14ac:dyDescent="0.25">
      <c r="A572" t="s">
        <v>5</v>
      </c>
      <c r="B572" t="s">
        <v>319</v>
      </c>
      <c r="C572" t="s">
        <v>282</v>
      </c>
      <c r="D572" s="3">
        <f>HYPERLINK("https://szao.dolgi.msk.ru/account/3470128993/", 3470128993)</f>
        <v>3470128993</v>
      </c>
      <c r="E572">
        <v>171511.88</v>
      </c>
    </row>
    <row r="573" spans="1:5" x14ac:dyDescent="0.25">
      <c r="A573" t="s">
        <v>5</v>
      </c>
      <c r="B573" t="s">
        <v>319</v>
      </c>
      <c r="C573" t="s">
        <v>61</v>
      </c>
      <c r="D573" s="3">
        <f>HYPERLINK("https://szao.dolgi.msk.ru/account/3470302234/", 3470302234)</f>
        <v>3470302234</v>
      </c>
      <c r="E573">
        <v>24398.21</v>
      </c>
    </row>
    <row r="574" spans="1:5" x14ac:dyDescent="0.25">
      <c r="A574" t="s">
        <v>5</v>
      </c>
      <c r="B574" t="s">
        <v>319</v>
      </c>
      <c r="C574" t="s">
        <v>190</v>
      </c>
      <c r="D574" s="3">
        <f>HYPERLINK("https://szao.dolgi.msk.ru/account/3470129072/", 3470129072)</f>
        <v>3470129072</v>
      </c>
      <c r="E574">
        <v>154888.51</v>
      </c>
    </row>
    <row r="575" spans="1:5" x14ac:dyDescent="0.25">
      <c r="A575" t="s">
        <v>5</v>
      </c>
      <c r="B575" t="s">
        <v>319</v>
      </c>
      <c r="C575" t="s">
        <v>9</v>
      </c>
      <c r="D575" s="3">
        <f>HYPERLINK("https://szao.dolgi.msk.ru/account/3470302269/", 3470302269)</f>
        <v>3470302269</v>
      </c>
      <c r="E575">
        <v>54335.32</v>
      </c>
    </row>
    <row r="576" spans="1:5" x14ac:dyDescent="0.25">
      <c r="A576" t="s">
        <v>5</v>
      </c>
      <c r="B576" t="s">
        <v>319</v>
      </c>
      <c r="C576" t="s">
        <v>120</v>
      </c>
      <c r="D576" s="3">
        <f>HYPERLINK("https://szao.dolgi.msk.ru/account/3470465746/", 3470465746)</f>
        <v>3470465746</v>
      </c>
      <c r="E576">
        <v>3739.02</v>
      </c>
    </row>
    <row r="577" spans="1:5" x14ac:dyDescent="0.25">
      <c r="A577" t="s">
        <v>5</v>
      </c>
      <c r="B577" t="s">
        <v>319</v>
      </c>
      <c r="C577" t="s">
        <v>193</v>
      </c>
      <c r="D577" s="3">
        <f>HYPERLINK("https://szao.dolgi.msk.ru/account/3470129283/", 3470129283)</f>
        <v>3470129283</v>
      </c>
      <c r="E577">
        <v>139078.06</v>
      </c>
    </row>
    <row r="578" spans="1:5" x14ac:dyDescent="0.25">
      <c r="A578" t="s">
        <v>5</v>
      </c>
      <c r="B578" t="s">
        <v>320</v>
      </c>
      <c r="C578" t="s">
        <v>8</v>
      </c>
      <c r="D578" s="3">
        <f>HYPERLINK("https://szao.dolgi.msk.ru/account/3470457228/", 3470457228)</f>
        <v>3470457228</v>
      </c>
      <c r="E578">
        <v>102985.35</v>
      </c>
    </row>
    <row r="579" spans="1:5" x14ac:dyDescent="0.25">
      <c r="A579" t="s">
        <v>5</v>
      </c>
      <c r="B579" t="s">
        <v>320</v>
      </c>
      <c r="C579" t="s">
        <v>112</v>
      </c>
      <c r="D579" s="3">
        <f>HYPERLINK("https://szao.dolgi.msk.ru/account/3470299143/", 3470299143)</f>
        <v>3470299143</v>
      </c>
      <c r="E579">
        <v>11459.85</v>
      </c>
    </row>
    <row r="580" spans="1:5" x14ac:dyDescent="0.25">
      <c r="A580" t="s">
        <v>5</v>
      </c>
      <c r="B580" t="s">
        <v>320</v>
      </c>
      <c r="C580" t="s">
        <v>7</v>
      </c>
      <c r="D580" s="3">
        <f>HYPERLINK("https://szao.dolgi.msk.ru/account/3470542078/", 3470542078)</f>
        <v>3470542078</v>
      </c>
      <c r="E580">
        <v>16150.82</v>
      </c>
    </row>
    <row r="581" spans="1:5" x14ac:dyDescent="0.25">
      <c r="A581" t="s">
        <v>5</v>
      </c>
      <c r="B581" t="s">
        <v>320</v>
      </c>
      <c r="C581" t="s">
        <v>284</v>
      </c>
      <c r="D581" s="3">
        <f>HYPERLINK("https://szao.dolgi.msk.ru/account/3470140677/", 3470140677)</f>
        <v>3470140677</v>
      </c>
      <c r="E581">
        <v>11331.99</v>
      </c>
    </row>
    <row r="582" spans="1:5" x14ac:dyDescent="0.25">
      <c r="A582" t="s">
        <v>5</v>
      </c>
      <c r="B582" t="s">
        <v>320</v>
      </c>
      <c r="C582" t="s">
        <v>60</v>
      </c>
      <c r="D582" s="3">
        <f>HYPERLINK("https://szao.dolgi.msk.ru/account/3470140837/", 3470140837)</f>
        <v>3470140837</v>
      </c>
      <c r="E582">
        <v>20592.740000000002</v>
      </c>
    </row>
    <row r="583" spans="1:5" x14ac:dyDescent="0.25">
      <c r="A583" t="s">
        <v>5</v>
      </c>
      <c r="B583" t="s">
        <v>320</v>
      </c>
      <c r="C583" t="s">
        <v>238</v>
      </c>
      <c r="D583" s="3">
        <f>HYPERLINK("https://szao.dolgi.msk.ru/account/3470140861/", 3470140861)</f>
        <v>3470140861</v>
      </c>
      <c r="E583">
        <v>17412.52</v>
      </c>
    </row>
    <row r="584" spans="1:5" x14ac:dyDescent="0.25">
      <c r="A584" t="s">
        <v>5</v>
      </c>
      <c r="B584" t="s">
        <v>320</v>
      </c>
      <c r="C584" t="s">
        <v>145</v>
      </c>
      <c r="D584" s="3">
        <f>HYPERLINK("https://szao.dolgi.msk.ru/account/3470140933/", 3470140933)</f>
        <v>3470140933</v>
      </c>
      <c r="E584">
        <v>475240.26</v>
      </c>
    </row>
    <row r="585" spans="1:5" x14ac:dyDescent="0.25">
      <c r="A585" t="s">
        <v>5</v>
      </c>
      <c r="B585" t="s">
        <v>321</v>
      </c>
      <c r="C585" t="s">
        <v>77</v>
      </c>
      <c r="D585" s="3">
        <f>HYPERLINK("https://szao.dolgi.msk.ru/account/3470299338/", 3470299338)</f>
        <v>3470299338</v>
      </c>
      <c r="E585">
        <v>10389.26</v>
      </c>
    </row>
    <row r="586" spans="1:5" x14ac:dyDescent="0.25">
      <c r="A586" t="s">
        <v>5</v>
      </c>
      <c r="B586" t="s">
        <v>321</v>
      </c>
      <c r="C586" t="s">
        <v>77</v>
      </c>
      <c r="D586" s="3">
        <f>HYPERLINK("https://szao.dolgi.msk.ru/account/3470299354/", 3470299354)</f>
        <v>3470299354</v>
      </c>
      <c r="E586">
        <v>380749.07</v>
      </c>
    </row>
    <row r="587" spans="1:5" x14ac:dyDescent="0.25">
      <c r="A587" t="s">
        <v>5</v>
      </c>
      <c r="B587" t="s">
        <v>322</v>
      </c>
      <c r="C587" t="s">
        <v>189</v>
      </c>
      <c r="D587" s="3">
        <f>HYPERLINK("https://szao.dolgi.msk.ru/account/3470299477/", 3470299477)</f>
        <v>3470299477</v>
      </c>
      <c r="E587">
        <v>87549.87</v>
      </c>
    </row>
    <row r="588" spans="1:5" x14ac:dyDescent="0.25">
      <c r="A588" t="s">
        <v>5</v>
      </c>
      <c r="B588" t="s">
        <v>323</v>
      </c>
      <c r="C588" t="s">
        <v>30</v>
      </c>
      <c r="D588" s="3">
        <f>HYPERLINK("https://szao.dolgi.msk.ru/account/3470299717/", 3470299717)</f>
        <v>3470299717</v>
      </c>
      <c r="E588">
        <v>5909.23</v>
      </c>
    </row>
    <row r="589" spans="1:5" x14ac:dyDescent="0.25">
      <c r="A589" t="s">
        <v>5</v>
      </c>
      <c r="B589" t="s">
        <v>323</v>
      </c>
      <c r="C589" t="s">
        <v>30</v>
      </c>
      <c r="D589" s="3">
        <f>HYPERLINK("https://szao.dolgi.msk.ru/account/3470421153/", 3470421153)</f>
        <v>3470421153</v>
      </c>
      <c r="E589">
        <v>17708.400000000001</v>
      </c>
    </row>
    <row r="590" spans="1:5" x14ac:dyDescent="0.25">
      <c r="A590" t="s">
        <v>5</v>
      </c>
      <c r="B590" t="s">
        <v>323</v>
      </c>
      <c r="C590" t="s">
        <v>52</v>
      </c>
      <c r="D590" s="3">
        <f>HYPERLINK("https://szao.dolgi.msk.ru/account/3470299725/", 3470299725)</f>
        <v>3470299725</v>
      </c>
      <c r="E590">
        <v>165287.24</v>
      </c>
    </row>
    <row r="591" spans="1:5" x14ac:dyDescent="0.25">
      <c r="A591" t="s">
        <v>5</v>
      </c>
      <c r="B591" t="s">
        <v>323</v>
      </c>
      <c r="C591" t="s">
        <v>52</v>
      </c>
      <c r="D591" s="3">
        <f>HYPERLINK("https://szao.dolgi.msk.ru/account/3470299733/", 3470299733)</f>
        <v>3470299733</v>
      </c>
      <c r="E591">
        <v>5819.97</v>
      </c>
    </row>
    <row r="592" spans="1:5" x14ac:dyDescent="0.25">
      <c r="A592" t="s">
        <v>5</v>
      </c>
      <c r="B592" t="s">
        <v>324</v>
      </c>
      <c r="C592" t="s">
        <v>24</v>
      </c>
      <c r="D592" s="3">
        <f>HYPERLINK("https://szao.dolgi.msk.ru/account/3470143616/", 3470143616)</f>
        <v>3470143616</v>
      </c>
      <c r="E592">
        <v>9284.7800000000007</v>
      </c>
    </row>
    <row r="593" spans="1:5" x14ac:dyDescent="0.25">
      <c r="A593" t="s">
        <v>5</v>
      </c>
      <c r="B593" t="s">
        <v>324</v>
      </c>
      <c r="C593" t="s">
        <v>53</v>
      </c>
      <c r="D593" s="3">
        <f>HYPERLINK("https://szao.dolgi.msk.ru/account/3470143704/", 3470143704)</f>
        <v>3470143704</v>
      </c>
      <c r="E593">
        <v>22817.200000000001</v>
      </c>
    </row>
    <row r="594" spans="1:5" x14ac:dyDescent="0.25">
      <c r="A594" t="s">
        <v>5</v>
      </c>
      <c r="B594" t="s">
        <v>325</v>
      </c>
      <c r="C594" t="s">
        <v>7</v>
      </c>
      <c r="D594" s="3">
        <f>HYPERLINK("https://szao.dolgi.msk.ru/account/3470299936/", 3470299936)</f>
        <v>3470299936</v>
      </c>
      <c r="E594">
        <v>9469.06</v>
      </c>
    </row>
    <row r="595" spans="1:5" x14ac:dyDescent="0.25">
      <c r="A595" t="s">
        <v>5</v>
      </c>
      <c r="B595" t="s">
        <v>326</v>
      </c>
      <c r="C595" t="s">
        <v>119</v>
      </c>
      <c r="D595" s="3">
        <f>HYPERLINK("https://szao.dolgi.msk.ru/account/3470137275/", 3470137275)</f>
        <v>3470137275</v>
      </c>
      <c r="E595">
        <v>102313.37</v>
      </c>
    </row>
    <row r="596" spans="1:5" x14ac:dyDescent="0.25">
      <c r="A596" t="s">
        <v>5</v>
      </c>
      <c r="B596" t="s">
        <v>326</v>
      </c>
      <c r="C596" t="s">
        <v>161</v>
      </c>
      <c r="D596" s="3">
        <f>HYPERLINK("https://szao.dolgi.msk.ru/account/3470137312/", 3470137312)</f>
        <v>3470137312</v>
      </c>
      <c r="E596">
        <v>42297.78</v>
      </c>
    </row>
    <row r="597" spans="1:5" x14ac:dyDescent="0.25">
      <c r="A597" t="s">
        <v>5</v>
      </c>
      <c r="B597" t="s">
        <v>326</v>
      </c>
      <c r="C597" t="s">
        <v>61</v>
      </c>
      <c r="D597" s="3">
        <f>HYPERLINK("https://szao.dolgi.msk.ru/account/3470137486/", 3470137486)</f>
        <v>3470137486</v>
      </c>
      <c r="E597">
        <v>25825.21</v>
      </c>
    </row>
    <row r="598" spans="1:5" x14ac:dyDescent="0.25">
      <c r="A598" t="s">
        <v>5</v>
      </c>
      <c r="B598" t="s">
        <v>326</v>
      </c>
      <c r="C598" t="s">
        <v>140</v>
      </c>
      <c r="D598" s="3">
        <f>HYPERLINK("https://szao.dolgi.msk.ru/account/3470137566/", 3470137566)</f>
        <v>3470137566</v>
      </c>
      <c r="E598">
        <v>8636.59</v>
      </c>
    </row>
    <row r="599" spans="1:5" x14ac:dyDescent="0.25">
      <c r="A599" t="s">
        <v>5</v>
      </c>
      <c r="B599" t="s">
        <v>327</v>
      </c>
      <c r="C599" t="s">
        <v>8</v>
      </c>
      <c r="D599" s="3">
        <f>HYPERLINK("https://szao.dolgi.msk.ru/account/3470300087/", 3470300087)</f>
        <v>3470300087</v>
      </c>
      <c r="E599">
        <v>64414.92</v>
      </c>
    </row>
    <row r="600" spans="1:5" x14ac:dyDescent="0.25">
      <c r="A600" t="s">
        <v>5</v>
      </c>
      <c r="B600" t="s">
        <v>327</v>
      </c>
      <c r="C600" t="s">
        <v>8</v>
      </c>
      <c r="D600" s="3">
        <f>HYPERLINK("https://szao.dolgi.msk.ru/account/3470300095/", 3470300095)</f>
        <v>3470300095</v>
      </c>
      <c r="E600">
        <v>114246.83</v>
      </c>
    </row>
    <row r="601" spans="1:5" x14ac:dyDescent="0.25">
      <c r="A601" t="s">
        <v>5</v>
      </c>
      <c r="B601" t="s">
        <v>327</v>
      </c>
      <c r="C601" t="s">
        <v>11</v>
      </c>
      <c r="D601" s="3">
        <f>HYPERLINK("https://szao.dolgi.msk.ru/account/3470137961/", 3470137961)</f>
        <v>3470137961</v>
      </c>
      <c r="E601">
        <v>8704.2800000000007</v>
      </c>
    </row>
    <row r="602" spans="1:5" x14ac:dyDescent="0.25">
      <c r="A602" t="s">
        <v>5</v>
      </c>
      <c r="B602" t="s">
        <v>327</v>
      </c>
      <c r="C602" t="s">
        <v>59</v>
      </c>
      <c r="D602" s="3">
        <f>HYPERLINK("https://szao.dolgi.msk.ru/account/3470299987/", 3470299987)</f>
        <v>3470299987</v>
      </c>
      <c r="E602">
        <v>218821.06</v>
      </c>
    </row>
    <row r="603" spans="1:5" x14ac:dyDescent="0.25">
      <c r="A603" t="s">
        <v>5</v>
      </c>
      <c r="B603" t="s">
        <v>327</v>
      </c>
      <c r="C603" t="s">
        <v>59</v>
      </c>
      <c r="D603" s="3">
        <f>HYPERLINK("https://szao.dolgi.msk.ru/account/3470300108/", 3470300108)</f>
        <v>3470300108</v>
      </c>
      <c r="E603">
        <v>151661.98000000001</v>
      </c>
    </row>
    <row r="604" spans="1:5" x14ac:dyDescent="0.25">
      <c r="A604" t="s">
        <v>5</v>
      </c>
      <c r="B604" t="s">
        <v>328</v>
      </c>
      <c r="C604" t="s">
        <v>66</v>
      </c>
      <c r="D604" s="3">
        <f>HYPERLINK("https://szao.dolgi.msk.ru/account/3470138761/", 3470138761)</f>
        <v>3470138761</v>
      </c>
      <c r="E604">
        <v>61364.65</v>
      </c>
    </row>
    <row r="605" spans="1:5" x14ac:dyDescent="0.25">
      <c r="A605" t="s">
        <v>5</v>
      </c>
      <c r="B605" t="s">
        <v>328</v>
      </c>
      <c r="C605" t="s">
        <v>284</v>
      </c>
      <c r="D605" s="3">
        <f>HYPERLINK("https://szao.dolgi.msk.ru/account/3470138841/", 3470138841)</f>
        <v>3470138841</v>
      </c>
      <c r="E605">
        <v>96363.24</v>
      </c>
    </row>
    <row r="606" spans="1:5" x14ac:dyDescent="0.25">
      <c r="A606" t="s">
        <v>5</v>
      </c>
      <c r="B606" t="s">
        <v>328</v>
      </c>
      <c r="C606" t="s">
        <v>189</v>
      </c>
      <c r="D606" s="3">
        <f>HYPERLINK("https://szao.dolgi.msk.ru/account/3470444347/", 3470444347)</f>
        <v>3470444347</v>
      </c>
      <c r="E606">
        <v>15000.03</v>
      </c>
    </row>
    <row r="607" spans="1:5" x14ac:dyDescent="0.25">
      <c r="A607" t="s">
        <v>5</v>
      </c>
      <c r="B607" t="s">
        <v>328</v>
      </c>
      <c r="C607" t="s">
        <v>221</v>
      </c>
      <c r="D607" s="3">
        <f>HYPERLINK("https://szao.dolgi.msk.ru/account/3470139238/", 3470139238)</f>
        <v>3470139238</v>
      </c>
      <c r="E607">
        <v>10043.959999999999</v>
      </c>
    </row>
    <row r="608" spans="1:5" x14ac:dyDescent="0.25">
      <c r="A608" t="s">
        <v>5</v>
      </c>
      <c r="B608" t="s">
        <v>328</v>
      </c>
      <c r="C608" t="s">
        <v>244</v>
      </c>
      <c r="D608" s="3">
        <f>HYPERLINK("https://szao.dolgi.msk.ru/account/3470139246/", 3470139246)</f>
        <v>3470139246</v>
      </c>
      <c r="E608">
        <v>65874.759999999995</v>
      </c>
    </row>
    <row r="609" spans="1:5" x14ac:dyDescent="0.25">
      <c r="A609" t="s">
        <v>5</v>
      </c>
      <c r="B609" t="s">
        <v>329</v>
      </c>
      <c r="C609" t="s">
        <v>11</v>
      </c>
      <c r="D609" s="3">
        <f>HYPERLINK("https://szao.dolgi.msk.ru/account/3470300247/", 3470300247)</f>
        <v>3470300247</v>
      </c>
      <c r="E609">
        <v>10372.030000000001</v>
      </c>
    </row>
    <row r="610" spans="1:5" x14ac:dyDescent="0.25">
      <c r="A610" t="s">
        <v>5</v>
      </c>
      <c r="B610" t="s">
        <v>329</v>
      </c>
      <c r="C610" t="s">
        <v>81</v>
      </c>
      <c r="D610" s="3">
        <f>HYPERLINK("https://szao.dolgi.msk.ru/account/3470140386/", 3470140386)</f>
        <v>3470140386</v>
      </c>
      <c r="E610">
        <v>17980.259999999998</v>
      </c>
    </row>
    <row r="611" spans="1:5" x14ac:dyDescent="0.25">
      <c r="A611" t="s">
        <v>5</v>
      </c>
      <c r="B611" t="s">
        <v>329</v>
      </c>
      <c r="C611" t="s">
        <v>96</v>
      </c>
      <c r="D611" s="3">
        <f>HYPERLINK("https://szao.dolgi.msk.ru/account/3470553658/", 3470553658)</f>
        <v>3470553658</v>
      </c>
      <c r="E611">
        <v>57644.35</v>
      </c>
    </row>
    <row r="612" spans="1:5" x14ac:dyDescent="0.25">
      <c r="A612" t="s">
        <v>5</v>
      </c>
      <c r="B612" t="s">
        <v>329</v>
      </c>
      <c r="C612" t="s">
        <v>82</v>
      </c>
      <c r="D612" s="3">
        <f>HYPERLINK("https://szao.dolgi.msk.ru/account/3470300466/", 3470300466)</f>
        <v>3470300466</v>
      </c>
      <c r="E612">
        <v>7448.71</v>
      </c>
    </row>
    <row r="613" spans="1:5" x14ac:dyDescent="0.25">
      <c r="A613" t="s">
        <v>5</v>
      </c>
      <c r="B613" t="s">
        <v>329</v>
      </c>
      <c r="C613" t="s">
        <v>281</v>
      </c>
      <c r="D613" s="3">
        <f>HYPERLINK("https://szao.dolgi.msk.ru/account/3470300503/", 3470300503)</f>
        <v>3470300503</v>
      </c>
      <c r="E613">
        <v>137959.37</v>
      </c>
    </row>
    <row r="614" spans="1:5" x14ac:dyDescent="0.25">
      <c r="A614" t="s">
        <v>5</v>
      </c>
      <c r="B614" t="s">
        <v>329</v>
      </c>
      <c r="C614" t="s">
        <v>238</v>
      </c>
      <c r="D614" s="3">
        <f>HYPERLINK("https://szao.dolgi.msk.ru/account/3470300351/", 3470300351)</f>
        <v>3470300351</v>
      </c>
      <c r="E614">
        <v>76948.5</v>
      </c>
    </row>
    <row r="615" spans="1:5" x14ac:dyDescent="0.25">
      <c r="A615" t="s">
        <v>5</v>
      </c>
      <c r="B615" t="s">
        <v>329</v>
      </c>
      <c r="C615" t="s">
        <v>238</v>
      </c>
      <c r="D615" s="3">
        <f>HYPERLINK("https://szao.dolgi.msk.ru/account/3470300589/", 3470300589)</f>
        <v>3470300589</v>
      </c>
      <c r="E615">
        <v>38283.89</v>
      </c>
    </row>
    <row r="616" spans="1:5" x14ac:dyDescent="0.25">
      <c r="A616" t="s">
        <v>5</v>
      </c>
      <c r="B616" t="s">
        <v>329</v>
      </c>
      <c r="C616" t="s">
        <v>238</v>
      </c>
      <c r="D616" s="3">
        <f>HYPERLINK("https://szao.dolgi.msk.ru/account/3470300597/", 3470300597)</f>
        <v>3470300597</v>
      </c>
      <c r="E616">
        <v>91824.95</v>
      </c>
    </row>
    <row r="617" spans="1:5" x14ac:dyDescent="0.25">
      <c r="A617" t="s">
        <v>5</v>
      </c>
      <c r="B617" t="s">
        <v>329</v>
      </c>
      <c r="C617" t="s">
        <v>133</v>
      </c>
      <c r="D617" s="3">
        <f>HYPERLINK("https://szao.dolgi.msk.ru/account/3470300378/", 3470300378)</f>
        <v>3470300378</v>
      </c>
      <c r="E617">
        <v>14436.47</v>
      </c>
    </row>
    <row r="618" spans="1:5" x14ac:dyDescent="0.25">
      <c r="A618" t="s">
        <v>5</v>
      </c>
      <c r="B618" t="s">
        <v>329</v>
      </c>
      <c r="C618" t="s">
        <v>30</v>
      </c>
      <c r="D618" s="3">
        <f>HYPERLINK("https://szao.dolgi.msk.ru/account/3470547477/", 3470547477)</f>
        <v>3470547477</v>
      </c>
      <c r="E618">
        <v>21983.41</v>
      </c>
    </row>
    <row r="619" spans="1:5" x14ac:dyDescent="0.25">
      <c r="A619" t="s">
        <v>5</v>
      </c>
      <c r="B619" t="s">
        <v>329</v>
      </c>
      <c r="C619" t="s">
        <v>124</v>
      </c>
      <c r="D619" s="3">
        <f>HYPERLINK("https://szao.dolgi.msk.ru/account/3470300714/", 3470300714)</f>
        <v>3470300714</v>
      </c>
      <c r="E619">
        <v>17444.73</v>
      </c>
    </row>
    <row r="620" spans="1:5" x14ac:dyDescent="0.25">
      <c r="A620" t="s">
        <v>5</v>
      </c>
      <c r="B620" t="s">
        <v>330</v>
      </c>
      <c r="C620" t="s">
        <v>77</v>
      </c>
      <c r="D620" s="3">
        <f>HYPERLINK("https://szao.dolgi.msk.ru/account/3470143851/", 3470143851)</f>
        <v>3470143851</v>
      </c>
      <c r="E620">
        <v>85413.43</v>
      </c>
    </row>
    <row r="621" spans="1:5" x14ac:dyDescent="0.25">
      <c r="A621" t="s">
        <v>5</v>
      </c>
      <c r="B621" t="s">
        <v>330</v>
      </c>
      <c r="C621" t="s">
        <v>112</v>
      </c>
      <c r="D621" s="3">
        <f>HYPERLINK("https://szao.dolgi.msk.ru/account/3470143886/", 3470143886)</f>
        <v>3470143886</v>
      </c>
      <c r="E621">
        <v>101750.84</v>
      </c>
    </row>
    <row r="622" spans="1:5" x14ac:dyDescent="0.25">
      <c r="A622" t="s">
        <v>5</v>
      </c>
      <c r="B622" t="s">
        <v>331</v>
      </c>
      <c r="C622" t="s">
        <v>115</v>
      </c>
      <c r="D622" s="3">
        <f>HYPERLINK("https://szao.dolgi.msk.ru/account/3470144854/", 3470144854)</f>
        <v>3470144854</v>
      </c>
      <c r="E622">
        <v>13637.67</v>
      </c>
    </row>
    <row r="623" spans="1:5" x14ac:dyDescent="0.25">
      <c r="A623" t="s">
        <v>5</v>
      </c>
      <c r="B623" t="s">
        <v>331</v>
      </c>
      <c r="C623" t="s">
        <v>78</v>
      </c>
      <c r="D623" s="3">
        <f>HYPERLINK("https://szao.dolgi.msk.ru/account/3470145099/", 3470145099)</f>
        <v>3470145099</v>
      </c>
      <c r="E623">
        <v>164127.56</v>
      </c>
    </row>
    <row r="624" spans="1:5" x14ac:dyDescent="0.25">
      <c r="A624" t="s">
        <v>5</v>
      </c>
      <c r="B624" t="s">
        <v>331</v>
      </c>
      <c r="C624" t="s">
        <v>137</v>
      </c>
      <c r="D624" s="3">
        <f>HYPERLINK("https://szao.dolgi.msk.ru/account/3470145398/", 3470145398)</f>
        <v>3470145398</v>
      </c>
      <c r="E624">
        <v>114749.07</v>
      </c>
    </row>
    <row r="625" spans="1:5" x14ac:dyDescent="0.25">
      <c r="A625" t="s">
        <v>5</v>
      </c>
      <c r="B625" t="s">
        <v>332</v>
      </c>
      <c r="C625" t="s">
        <v>155</v>
      </c>
      <c r="D625" s="3">
        <f>HYPERLINK("https://szao.dolgi.msk.ru/account/3470378757/", 3470378757)</f>
        <v>3470378757</v>
      </c>
      <c r="E625">
        <v>31335.83</v>
      </c>
    </row>
    <row r="626" spans="1:5" x14ac:dyDescent="0.25">
      <c r="A626" t="s">
        <v>5</v>
      </c>
      <c r="B626" t="s">
        <v>332</v>
      </c>
      <c r="C626" t="s">
        <v>282</v>
      </c>
      <c r="D626" s="3">
        <f>HYPERLINK("https://szao.dolgi.msk.ru/account/3470378992/", 3470378992)</f>
        <v>3470378992</v>
      </c>
      <c r="E626">
        <v>9061.9699999999993</v>
      </c>
    </row>
    <row r="627" spans="1:5" x14ac:dyDescent="0.25">
      <c r="A627" t="s">
        <v>5</v>
      </c>
      <c r="B627" t="s">
        <v>333</v>
      </c>
      <c r="C627" t="s">
        <v>87</v>
      </c>
      <c r="D627" s="3">
        <f>HYPERLINK("https://szao.dolgi.msk.ru/account/3470362552/", 3470362552)</f>
        <v>3470362552</v>
      </c>
      <c r="E627">
        <v>18429.29</v>
      </c>
    </row>
    <row r="628" spans="1:5" x14ac:dyDescent="0.25">
      <c r="A628" t="s">
        <v>5</v>
      </c>
      <c r="B628" t="s">
        <v>334</v>
      </c>
      <c r="C628" t="s">
        <v>64</v>
      </c>
      <c r="D628" s="3">
        <f>HYPERLINK("https://szao.dolgi.msk.ru/account/3470148679/", 3470148679)</f>
        <v>3470148679</v>
      </c>
      <c r="E628">
        <v>30853.71</v>
      </c>
    </row>
    <row r="629" spans="1:5" x14ac:dyDescent="0.25">
      <c r="A629" t="s">
        <v>5</v>
      </c>
      <c r="B629" t="s">
        <v>334</v>
      </c>
      <c r="C629" t="s">
        <v>66</v>
      </c>
      <c r="D629" s="3">
        <f>HYPERLINK("https://szao.dolgi.msk.ru/account/3470149065/", 3470149065)</f>
        <v>3470149065</v>
      </c>
      <c r="E629">
        <v>95690.7</v>
      </c>
    </row>
    <row r="630" spans="1:5" x14ac:dyDescent="0.25">
      <c r="A630" t="s">
        <v>5</v>
      </c>
      <c r="B630" t="s">
        <v>334</v>
      </c>
      <c r="C630" t="s">
        <v>160</v>
      </c>
      <c r="D630" s="3">
        <f>HYPERLINK("https://szao.dolgi.msk.ru/account/3470149516/", 3470149516)</f>
        <v>3470149516</v>
      </c>
      <c r="E630">
        <v>14269.01</v>
      </c>
    </row>
    <row r="631" spans="1:5" x14ac:dyDescent="0.25">
      <c r="A631" t="s">
        <v>5</v>
      </c>
      <c r="B631" t="s">
        <v>334</v>
      </c>
      <c r="C631" t="s">
        <v>143</v>
      </c>
      <c r="D631" s="3">
        <f>HYPERLINK("https://szao.dolgi.msk.ru/account/3470150138/", 3470150138)</f>
        <v>3470150138</v>
      </c>
      <c r="E631">
        <v>52643.51</v>
      </c>
    </row>
    <row r="632" spans="1:5" x14ac:dyDescent="0.25">
      <c r="A632" t="s">
        <v>5</v>
      </c>
      <c r="B632" t="s">
        <v>334</v>
      </c>
      <c r="C632" t="s">
        <v>335</v>
      </c>
      <c r="D632" s="3">
        <f>HYPERLINK("https://szao.dolgi.msk.ru/account/3470148484/", 3470148484)</f>
        <v>3470148484</v>
      </c>
      <c r="E632">
        <v>20937.23</v>
      </c>
    </row>
    <row r="633" spans="1:5" x14ac:dyDescent="0.25">
      <c r="A633" t="s">
        <v>5</v>
      </c>
      <c r="B633" t="s">
        <v>334</v>
      </c>
      <c r="C633" t="s">
        <v>336</v>
      </c>
      <c r="D633" s="3">
        <f>HYPERLINK("https://szao.dolgi.msk.ru/account/3470149444/", 3470149444)</f>
        <v>3470149444</v>
      </c>
      <c r="E633">
        <v>88228.64</v>
      </c>
    </row>
    <row r="634" spans="1:5" x14ac:dyDescent="0.25">
      <c r="A634" t="s">
        <v>5</v>
      </c>
      <c r="B634" t="s">
        <v>337</v>
      </c>
      <c r="C634" t="s">
        <v>281</v>
      </c>
      <c r="D634" s="3">
        <f>HYPERLINK("https://szao.dolgi.msk.ru/account/3470426114/", 3470426114)</f>
        <v>3470426114</v>
      </c>
      <c r="E634">
        <v>230540.32</v>
      </c>
    </row>
    <row r="635" spans="1:5" x14ac:dyDescent="0.25">
      <c r="A635" t="s">
        <v>5</v>
      </c>
      <c r="B635" t="s">
        <v>337</v>
      </c>
      <c r="C635" t="s">
        <v>282</v>
      </c>
      <c r="D635" s="3">
        <f>HYPERLINK("https://szao.dolgi.msk.ru/account/3470426325/", 3470426325)</f>
        <v>3470426325</v>
      </c>
      <c r="E635">
        <v>23579.85</v>
      </c>
    </row>
    <row r="636" spans="1:5" x14ac:dyDescent="0.25">
      <c r="A636" t="s">
        <v>5</v>
      </c>
      <c r="B636" t="s">
        <v>337</v>
      </c>
      <c r="C636" t="s">
        <v>79</v>
      </c>
      <c r="D636" s="3">
        <f>HYPERLINK("https://szao.dolgi.msk.ru/account/3470426376/", 3470426376)</f>
        <v>3470426376</v>
      </c>
      <c r="E636">
        <v>216424.02</v>
      </c>
    </row>
    <row r="637" spans="1:5" x14ac:dyDescent="0.25">
      <c r="A637" t="s">
        <v>5</v>
      </c>
      <c r="B637" t="s">
        <v>337</v>
      </c>
      <c r="C637" t="s">
        <v>140</v>
      </c>
      <c r="D637" s="3">
        <f>HYPERLINK("https://szao.dolgi.msk.ru/account/3470426405/", 3470426405)</f>
        <v>3470426405</v>
      </c>
      <c r="E637">
        <v>12871.07</v>
      </c>
    </row>
    <row r="638" spans="1:5" x14ac:dyDescent="0.25">
      <c r="A638" t="s">
        <v>5</v>
      </c>
      <c r="B638" t="s">
        <v>338</v>
      </c>
      <c r="C638" t="s">
        <v>96</v>
      </c>
      <c r="D638" s="3">
        <f>HYPERLINK("https://szao.dolgi.msk.ru/account/3470151392/", 3470151392)</f>
        <v>3470151392</v>
      </c>
      <c r="E638">
        <v>204419.66</v>
      </c>
    </row>
    <row r="639" spans="1:5" x14ac:dyDescent="0.25">
      <c r="A639" t="s">
        <v>5</v>
      </c>
      <c r="B639" t="s">
        <v>338</v>
      </c>
      <c r="C639" t="s">
        <v>155</v>
      </c>
      <c r="D639" s="3">
        <f>HYPERLINK("https://szao.dolgi.msk.ru/account/3470151552/", 3470151552)</f>
        <v>3470151552</v>
      </c>
      <c r="E639">
        <v>58078.5</v>
      </c>
    </row>
    <row r="640" spans="1:5" x14ac:dyDescent="0.25">
      <c r="A640" t="s">
        <v>5</v>
      </c>
      <c r="B640" t="s">
        <v>338</v>
      </c>
      <c r="C640" t="s">
        <v>190</v>
      </c>
      <c r="D640" s="3">
        <f>HYPERLINK("https://szao.dolgi.msk.ru/account/3470151827/", 3470151827)</f>
        <v>3470151827</v>
      </c>
      <c r="E640">
        <v>33455.379999999997</v>
      </c>
    </row>
    <row r="641" spans="1:5" x14ac:dyDescent="0.25">
      <c r="A641" t="s">
        <v>5</v>
      </c>
      <c r="B641" t="s">
        <v>338</v>
      </c>
      <c r="C641" t="s">
        <v>9</v>
      </c>
      <c r="D641" s="3">
        <f>HYPERLINK("https://szao.dolgi.msk.ru/account/3470151878/", 3470151878)</f>
        <v>3470151878</v>
      </c>
      <c r="E641">
        <v>25376.22</v>
      </c>
    </row>
    <row r="642" spans="1:5" x14ac:dyDescent="0.25">
      <c r="A642" t="s">
        <v>5</v>
      </c>
      <c r="B642" t="s">
        <v>338</v>
      </c>
      <c r="C642" t="s">
        <v>116</v>
      </c>
      <c r="D642" s="3">
        <f>HYPERLINK("https://szao.dolgi.msk.ru/account/3470152002/", 3470152002)</f>
        <v>3470152002</v>
      </c>
      <c r="E642">
        <v>182144.77</v>
      </c>
    </row>
    <row r="643" spans="1:5" x14ac:dyDescent="0.25">
      <c r="A643" t="s">
        <v>5</v>
      </c>
      <c r="B643" t="s">
        <v>338</v>
      </c>
      <c r="C643" t="s">
        <v>53</v>
      </c>
      <c r="D643" s="3">
        <f>HYPERLINK("https://szao.dolgi.msk.ru/account/3470152029/", 3470152029)</f>
        <v>3470152029</v>
      </c>
      <c r="E643">
        <v>23736.99</v>
      </c>
    </row>
    <row r="644" spans="1:5" x14ac:dyDescent="0.25">
      <c r="A644" t="s">
        <v>5</v>
      </c>
      <c r="B644" t="s">
        <v>338</v>
      </c>
      <c r="C644" t="s">
        <v>141</v>
      </c>
      <c r="D644" s="3">
        <f>HYPERLINK("https://szao.dolgi.msk.ru/account/3470152061/", 3470152061)</f>
        <v>3470152061</v>
      </c>
      <c r="E644">
        <v>9086.57</v>
      </c>
    </row>
    <row r="645" spans="1:5" x14ac:dyDescent="0.25">
      <c r="A645" t="s">
        <v>5</v>
      </c>
      <c r="B645" t="s">
        <v>339</v>
      </c>
      <c r="C645" t="s">
        <v>77</v>
      </c>
      <c r="D645" s="3">
        <f>HYPERLINK("https://szao.dolgi.msk.ru/account/3470152168/", 3470152168)</f>
        <v>3470152168</v>
      </c>
      <c r="E645">
        <v>30570.27</v>
      </c>
    </row>
    <row r="646" spans="1:5" x14ac:dyDescent="0.25">
      <c r="A646" t="s">
        <v>5</v>
      </c>
      <c r="B646" t="s">
        <v>339</v>
      </c>
      <c r="C646" t="s">
        <v>189</v>
      </c>
      <c r="D646" s="3">
        <f>HYPERLINK("https://szao.dolgi.msk.ru/account/3470152395/", 3470152395)</f>
        <v>3470152395</v>
      </c>
      <c r="E646">
        <v>9554.8700000000008</v>
      </c>
    </row>
    <row r="647" spans="1:5" x14ac:dyDescent="0.25">
      <c r="A647" t="s">
        <v>5</v>
      </c>
      <c r="B647" t="s">
        <v>339</v>
      </c>
      <c r="C647" t="s">
        <v>238</v>
      </c>
      <c r="D647" s="3">
        <f>HYPERLINK("https://szao.dolgi.msk.ru/account/3470532291/", 3470532291)</f>
        <v>3470532291</v>
      </c>
      <c r="E647">
        <v>8071.96</v>
      </c>
    </row>
    <row r="648" spans="1:5" x14ac:dyDescent="0.25">
      <c r="A648" t="s">
        <v>5</v>
      </c>
      <c r="B648" t="s">
        <v>339</v>
      </c>
      <c r="C648" t="s">
        <v>254</v>
      </c>
      <c r="D648" s="3">
        <f>HYPERLINK("https://szao.dolgi.msk.ru/account/3470152627/", 3470152627)</f>
        <v>3470152627</v>
      </c>
      <c r="E648">
        <v>6417.85</v>
      </c>
    </row>
    <row r="649" spans="1:5" x14ac:dyDescent="0.25">
      <c r="A649" t="s">
        <v>5</v>
      </c>
      <c r="B649" t="s">
        <v>340</v>
      </c>
      <c r="C649" t="s">
        <v>47</v>
      </c>
      <c r="D649" s="3">
        <f>HYPERLINK("https://szao.dolgi.msk.ru/account/3470153232/", 3470153232)</f>
        <v>3470153232</v>
      </c>
      <c r="E649">
        <v>43546.16</v>
      </c>
    </row>
    <row r="650" spans="1:5" x14ac:dyDescent="0.25">
      <c r="A650" t="s">
        <v>5</v>
      </c>
      <c r="B650" t="s">
        <v>340</v>
      </c>
      <c r="C650" t="s">
        <v>64</v>
      </c>
      <c r="D650" s="3">
        <f>HYPERLINK("https://szao.dolgi.msk.ru/account/3470152897/", 3470152897)</f>
        <v>3470152897</v>
      </c>
      <c r="E650">
        <v>140360.75</v>
      </c>
    </row>
    <row r="651" spans="1:5" x14ac:dyDescent="0.25">
      <c r="A651" t="s">
        <v>5</v>
      </c>
      <c r="B651" t="s">
        <v>340</v>
      </c>
      <c r="C651" t="s">
        <v>189</v>
      </c>
      <c r="D651" s="3">
        <f>HYPERLINK("https://szao.dolgi.msk.ru/account/3470153128/", 3470153128)</f>
        <v>3470153128</v>
      </c>
      <c r="E651">
        <v>50262.22</v>
      </c>
    </row>
    <row r="652" spans="1:5" x14ac:dyDescent="0.25">
      <c r="A652" t="s">
        <v>5</v>
      </c>
      <c r="B652" t="s">
        <v>340</v>
      </c>
      <c r="C652" t="s">
        <v>149</v>
      </c>
      <c r="D652" s="3">
        <f>HYPERLINK("https://szao.dolgi.msk.ru/account/3470153179/", 3470153179)</f>
        <v>3470153179</v>
      </c>
      <c r="E652">
        <v>25129.45</v>
      </c>
    </row>
    <row r="653" spans="1:5" x14ac:dyDescent="0.25">
      <c r="A653" t="s">
        <v>5</v>
      </c>
      <c r="B653" t="s">
        <v>341</v>
      </c>
      <c r="C653" t="s">
        <v>78</v>
      </c>
      <c r="D653" s="3">
        <f>HYPERLINK("https://szao.dolgi.msk.ru/account/3470153929/", 3470153929)</f>
        <v>3470153929</v>
      </c>
      <c r="E653">
        <v>19052.46</v>
      </c>
    </row>
    <row r="654" spans="1:5" x14ac:dyDescent="0.25">
      <c r="A654" t="s">
        <v>5</v>
      </c>
      <c r="B654" t="s">
        <v>341</v>
      </c>
      <c r="C654" t="s">
        <v>140</v>
      </c>
      <c r="D654" s="3">
        <f>HYPERLINK("https://szao.dolgi.msk.ru/account/3470154083/", 3470154083)</f>
        <v>3470154083</v>
      </c>
      <c r="E654">
        <v>6912.95</v>
      </c>
    </row>
    <row r="655" spans="1:5" x14ac:dyDescent="0.25">
      <c r="A655" t="s">
        <v>5</v>
      </c>
      <c r="B655" t="s">
        <v>342</v>
      </c>
      <c r="C655" t="s">
        <v>47</v>
      </c>
      <c r="D655" s="3">
        <f>HYPERLINK("https://szao.dolgi.msk.ru/account/3470155748/", 3470155748)</f>
        <v>3470155748</v>
      </c>
      <c r="E655">
        <v>30020.87</v>
      </c>
    </row>
    <row r="656" spans="1:5" x14ac:dyDescent="0.25">
      <c r="A656" t="s">
        <v>5</v>
      </c>
      <c r="B656" t="s">
        <v>342</v>
      </c>
      <c r="C656" t="s">
        <v>24</v>
      </c>
      <c r="D656" s="3">
        <f>HYPERLINK("https://szao.dolgi.msk.ru/account/3470155887/", 3470155887)</f>
        <v>3470155887</v>
      </c>
      <c r="E656">
        <v>7507.92</v>
      </c>
    </row>
    <row r="657" spans="1:5" x14ac:dyDescent="0.25">
      <c r="A657" t="s">
        <v>5</v>
      </c>
      <c r="B657" t="s">
        <v>342</v>
      </c>
      <c r="C657" t="s">
        <v>96</v>
      </c>
      <c r="D657" s="3">
        <f>HYPERLINK("https://szao.dolgi.msk.ru/account/3470154315/", 3470154315)</f>
        <v>3470154315</v>
      </c>
      <c r="E657">
        <v>3164.44</v>
      </c>
    </row>
    <row r="658" spans="1:5" x14ac:dyDescent="0.25">
      <c r="A658" t="s">
        <v>5</v>
      </c>
      <c r="B658" t="s">
        <v>342</v>
      </c>
      <c r="C658" t="s">
        <v>254</v>
      </c>
      <c r="D658" s="3">
        <f>HYPERLINK("https://szao.dolgi.msk.ru/account/3470155879/", 3470155879)</f>
        <v>3470155879</v>
      </c>
      <c r="E658">
        <v>18055.560000000001</v>
      </c>
    </row>
    <row r="659" spans="1:5" x14ac:dyDescent="0.25">
      <c r="A659" t="s">
        <v>5</v>
      </c>
      <c r="B659" t="s">
        <v>342</v>
      </c>
      <c r="C659" t="s">
        <v>31</v>
      </c>
      <c r="D659" s="3">
        <f>HYPERLINK("https://szao.dolgi.msk.ru/account/3470156281/", 3470156281)</f>
        <v>3470156281</v>
      </c>
      <c r="E659">
        <v>88229.89</v>
      </c>
    </row>
    <row r="660" spans="1:5" x14ac:dyDescent="0.25">
      <c r="A660" t="s">
        <v>5</v>
      </c>
      <c r="B660" t="s">
        <v>342</v>
      </c>
      <c r="C660" t="s">
        <v>230</v>
      </c>
      <c r="D660" s="3">
        <f>HYPERLINK("https://szao.dolgi.msk.ru/account/3470156513/", 3470156513)</f>
        <v>3470156513</v>
      </c>
      <c r="E660">
        <v>167715.79</v>
      </c>
    </row>
    <row r="661" spans="1:5" x14ac:dyDescent="0.25">
      <c r="A661" t="s">
        <v>5</v>
      </c>
      <c r="B661" t="s">
        <v>343</v>
      </c>
      <c r="C661" t="s">
        <v>81</v>
      </c>
      <c r="D661" s="3">
        <f>HYPERLINK("https://szao.dolgi.msk.ru/account/3470157217/", 3470157217)</f>
        <v>3470157217</v>
      </c>
      <c r="E661">
        <v>16601.849999999999</v>
      </c>
    </row>
    <row r="662" spans="1:5" x14ac:dyDescent="0.25">
      <c r="A662" t="s">
        <v>5</v>
      </c>
      <c r="B662" t="s">
        <v>344</v>
      </c>
      <c r="C662" t="s">
        <v>206</v>
      </c>
      <c r="D662" s="3">
        <f>HYPERLINK("https://szao.dolgi.msk.ru/account/3470157719/", 3470157719)</f>
        <v>3470157719</v>
      </c>
      <c r="E662">
        <v>96403.72</v>
      </c>
    </row>
    <row r="663" spans="1:5" x14ac:dyDescent="0.25">
      <c r="A663" t="s">
        <v>5</v>
      </c>
      <c r="B663" t="s">
        <v>344</v>
      </c>
      <c r="C663" t="s">
        <v>215</v>
      </c>
      <c r="D663" s="3">
        <f>HYPERLINK("https://szao.dolgi.msk.ru/account/3470157751/", 3470157751)</f>
        <v>3470157751</v>
      </c>
      <c r="E663">
        <v>20776.71</v>
      </c>
    </row>
    <row r="664" spans="1:5" x14ac:dyDescent="0.25">
      <c r="A664" t="s">
        <v>5</v>
      </c>
      <c r="B664" t="s">
        <v>344</v>
      </c>
      <c r="C664" t="s">
        <v>304</v>
      </c>
      <c r="D664" s="3">
        <f>HYPERLINK("https://szao.dolgi.msk.ru/account/3470157807/", 3470157807)</f>
        <v>3470157807</v>
      </c>
      <c r="E664">
        <v>223510.02</v>
      </c>
    </row>
    <row r="665" spans="1:5" x14ac:dyDescent="0.25">
      <c r="A665" t="s">
        <v>5</v>
      </c>
      <c r="B665" t="s">
        <v>344</v>
      </c>
      <c r="C665" t="s">
        <v>194</v>
      </c>
      <c r="D665" s="3">
        <f>HYPERLINK("https://szao.dolgi.msk.ru/account/3470157241/", 3470157241)</f>
        <v>3470157241</v>
      </c>
      <c r="E665">
        <v>6261.7</v>
      </c>
    </row>
    <row r="666" spans="1:5" x14ac:dyDescent="0.25">
      <c r="A666" t="s">
        <v>5</v>
      </c>
      <c r="B666" t="s">
        <v>345</v>
      </c>
      <c r="C666" t="s">
        <v>346</v>
      </c>
      <c r="D666" s="3">
        <f>HYPERLINK("https://szao.dolgi.msk.ru/account/3470157989/", 3470157989)</f>
        <v>3470157989</v>
      </c>
      <c r="E666">
        <v>4497.22</v>
      </c>
    </row>
    <row r="667" spans="1:5" x14ac:dyDescent="0.25">
      <c r="A667" t="s">
        <v>5</v>
      </c>
      <c r="B667" t="s">
        <v>345</v>
      </c>
      <c r="C667" t="s">
        <v>347</v>
      </c>
      <c r="D667" s="3">
        <f>HYPERLINK("https://szao.dolgi.msk.ru/account/3470158228/", 3470158228)</f>
        <v>3470158228</v>
      </c>
      <c r="E667">
        <v>28617.81</v>
      </c>
    </row>
    <row r="668" spans="1:5" x14ac:dyDescent="0.25">
      <c r="A668" t="s">
        <v>5</v>
      </c>
      <c r="B668" t="s">
        <v>345</v>
      </c>
      <c r="C668" t="s">
        <v>348</v>
      </c>
      <c r="D668" s="3">
        <f>HYPERLINK("https://szao.dolgi.msk.ru/account/3470158308/", 3470158308)</f>
        <v>3470158308</v>
      </c>
      <c r="E668">
        <v>124678.14</v>
      </c>
    </row>
    <row r="669" spans="1:5" x14ac:dyDescent="0.25">
      <c r="A669" t="s">
        <v>5</v>
      </c>
      <c r="B669" t="s">
        <v>345</v>
      </c>
      <c r="C669" t="s">
        <v>128</v>
      </c>
      <c r="D669" s="3">
        <f>HYPERLINK("https://szao.dolgi.msk.ru/account/3470158367/", 3470158367)</f>
        <v>3470158367</v>
      </c>
      <c r="E669">
        <v>24894.81</v>
      </c>
    </row>
    <row r="670" spans="1:5" x14ac:dyDescent="0.25">
      <c r="A670" t="s">
        <v>5</v>
      </c>
      <c r="B670" t="s">
        <v>345</v>
      </c>
      <c r="C670" t="s">
        <v>349</v>
      </c>
      <c r="D670" s="3">
        <f>HYPERLINK("https://szao.dolgi.msk.ru/account/3470158551/", 3470158551)</f>
        <v>3470158551</v>
      </c>
      <c r="E670">
        <v>369767.67</v>
      </c>
    </row>
    <row r="671" spans="1:5" x14ac:dyDescent="0.25">
      <c r="A671" t="s">
        <v>5</v>
      </c>
      <c r="B671" t="s">
        <v>350</v>
      </c>
      <c r="C671" t="s">
        <v>351</v>
      </c>
      <c r="D671" s="3">
        <f>HYPERLINK("https://szao.dolgi.msk.ru/account/3470159028/", 3470159028)</f>
        <v>3470159028</v>
      </c>
      <c r="E671">
        <v>44725.74</v>
      </c>
    </row>
    <row r="672" spans="1:5" x14ac:dyDescent="0.25">
      <c r="A672" t="s">
        <v>5</v>
      </c>
      <c r="B672" t="s">
        <v>350</v>
      </c>
      <c r="C672" t="s">
        <v>352</v>
      </c>
      <c r="D672" s="3">
        <f>HYPERLINK("https://szao.dolgi.msk.ru/account/3470159052/", 3470159052)</f>
        <v>3470159052</v>
      </c>
      <c r="E672">
        <v>6663.57</v>
      </c>
    </row>
    <row r="673" spans="1:5" x14ac:dyDescent="0.25">
      <c r="A673" t="s">
        <v>5</v>
      </c>
      <c r="B673" t="s">
        <v>350</v>
      </c>
      <c r="C673" t="s">
        <v>353</v>
      </c>
      <c r="D673" s="3">
        <f>HYPERLINK("https://szao.dolgi.msk.ru/account/3470159327/", 3470159327)</f>
        <v>3470159327</v>
      </c>
      <c r="E673">
        <v>19891.25</v>
      </c>
    </row>
    <row r="674" spans="1:5" x14ac:dyDescent="0.25">
      <c r="A674" t="s">
        <v>5</v>
      </c>
      <c r="B674" t="s">
        <v>354</v>
      </c>
      <c r="C674" t="s">
        <v>102</v>
      </c>
      <c r="D674" s="3">
        <f>HYPERLINK("https://szao.dolgi.msk.ru/account/3470160811/", 3470160811)</f>
        <v>3470160811</v>
      </c>
      <c r="E674">
        <v>13074.15</v>
      </c>
    </row>
    <row r="675" spans="1:5" x14ac:dyDescent="0.25">
      <c r="A675" t="s">
        <v>5</v>
      </c>
      <c r="B675" t="s">
        <v>354</v>
      </c>
      <c r="C675" t="s">
        <v>355</v>
      </c>
      <c r="D675" s="3">
        <f>HYPERLINK("https://szao.dolgi.msk.ru/account/3470547899/", 3470547899)</f>
        <v>3470547899</v>
      </c>
      <c r="E675">
        <v>6489.32</v>
      </c>
    </row>
    <row r="676" spans="1:5" x14ac:dyDescent="0.25">
      <c r="A676" t="s">
        <v>5</v>
      </c>
      <c r="B676" t="s">
        <v>354</v>
      </c>
      <c r="C676" t="s">
        <v>355</v>
      </c>
      <c r="D676" s="3">
        <f>HYPERLINK("https://szao.dolgi.msk.ru/account/3470572138/", 3470572138)</f>
        <v>3470572138</v>
      </c>
      <c r="E676">
        <v>41079.949999999997</v>
      </c>
    </row>
    <row r="677" spans="1:5" x14ac:dyDescent="0.25">
      <c r="A677" t="s">
        <v>5</v>
      </c>
      <c r="B677" t="s">
        <v>354</v>
      </c>
      <c r="C677" t="s">
        <v>355</v>
      </c>
      <c r="D677" s="3">
        <f>HYPERLINK("https://szao.dolgi.msk.ru/account/3470572146/", 3470572146)</f>
        <v>3470572146</v>
      </c>
      <c r="E677">
        <v>69757.86</v>
      </c>
    </row>
    <row r="678" spans="1:5" x14ac:dyDescent="0.25">
      <c r="A678" t="s">
        <v>5</v>
      </c>
      <c r="B678" t="s">
        <v>356</v>
      </c>
      <c r="C678" t="s">
        <v>47</v>
      </c>
      <c r="D678" s="3">
        <f>HYPERLINK("https://szao.dolgi.msk.ru/account/3470162606/", 3470162606)</f>
        <v>3470162606</v>
      </c>
      <c r="E678">
        <v>8874.94</v>
      </c>
    </row>
    <row r="679" spans="1:5" x14ac:dyDescent="0.25">
      <c r="A679" t="s">
        <v>5</v>
      </c>
      <c r="B679" t="s">
        <v>357</v>
      </c>
      <c r="C679" t="s">
        <v>157</v>
      </c>
      <c r="D679" s="3">
        <f>HYPERLINK("https://szao.dolgi.msk.ru/account/3470163537/", 3470163537)</f>
        <v>3470163537</v>
      </c>
      <c r="E679">
        <v>15826.44</v>
      </c>
    </row>
    <row r="680" spans="1:5" x14ac:dyDescent="0.25">
      <c r="A680" t="s">
        <v>5</v>
      </c>
      <c r="B680" t="s">
        <v>357</v>
      </c>
      <c r="C680" t="s">
        <v>136</v>
      </c>
      <c r="D680" s="3">
        <f>HYPERLINK("https://szao.dolgi.msk.ru/account/3470304483/", 3470304483)</f>
        <v>3470304483</v>
      </c>
      <c r="E680">
        <v>33633.06</v>
      </c>
    </row>
    <row r="681" spans="1:5" x14ac:dyDescent="0.25">
      <c r="A681" t="s">
        <v>5</v>
      </c>
      <c r="B681" t="s">
        <v>357</v>
      </c>
      <c r="C681" t="s">
        <v>358</v>
      </c>
      <c r="D681" s="3">
        <f>HYPERLINK("https://szao.dolgi.msk.ru/account/3470164409/", 3470164409)</f>
        <v>3470164409</v>
      </c>
      <c r="E681">
        <v>6636.65</v>
      </c>
    </row>
    <row r="682" spans="1:5" x14ac:dyDescent="0.25">
      <c r="A682" t="s">
        <v>5</v>
      </c>
      <c r="B682" t="s">
        <v>359</v>
      </c>
      <c r="C682" t="s">
        <v>24</v>
      </c>
      <c r="D682" s="3">
        <f>HYPERLINK("https://szao.dolgi.msk.ru/account/3470164978/", 3470164978)</f>
        <v>3470164978</v>
      </c>
      <c r="E682">
        <v>7036.07</v>
      </c>
    </row>
    <row r="683" spans="1:5" x14ac:dyDescent="0.25">
      <c r="A683" t="s">
        <v>5</v>
      </c>
      <c r="B683" t="s">
        <v>359</v>
      </c>
      <c r="C683" t="s">
        <v>61</v>
      </c>
      <c r="D683" s="3">
        <f>HYPERLINK("https://szao.dolgi.msk.ru/account/3470164847/", 3470164847)</f>
        <v>3470164847</v>
      </c>
      <c r="E683">
        <v>100346.86</v>
      </c>
    </row>
    <row r="684" spans="1:5" x14ac:dyDescent="0.25">
      <c r="A684" t="s">
        <v>5</v>
      </c>
      <c r="B684" t="s">
        <v>359</v>
      </c>
      <c r="C684" t="s">
        <v>120</v>
      </c>
      <c r="D684" s="3">
        <f>HYPERLINK("https://szao.dolgi.msk.ru/account/3470164986/", 3470164986)</f>
        <v>3470164986</v>
      </c>
      <c r="E684">
        <v>80521.399999999994</v>
      </c>
    </row>
    <row r="685" spans="1:5" x14ac:dyDescent="0.25">
      <c r="A685" t="s">
        <v>5</v>
      </c>
      <c r="B685" t="s">
        <v>359</v>
      </c>
      <c r="C685" t="s">
        <v>187</v>
      </c>
      <c r="D685" s="3">
        <f>HYPERLINK("https://szao.dolgi.msk.ru/account/3470165284/", 3470165284)</f>
        <v>3470165284</v>
      </c>
      <c r="E685">
        <v>75621.679999999993</v>
      </c>
    </row>
    <row r="686" spans="1:5" x14ac:dyDescent="0.25">
      <c r="A686" t="s">
        <v>5</v>
      </c>
      <c r="B686" t="s">
        <v>359</v>
      </c>
      <c r="C686" t="s">
        <v>360</v>
      </c>
      <c r="D686" s="3">
        <f>HYPERLINK("https://szao.dolgi.msk.ru/account/3470165348/", 3470165348)</f>
        <v>3470165348</v>
      </c>
      <c r="E686">
        <v>8295.6299999999992</v>
      </c>
    </row>
    <row r="687" spans="1:5" x14ac:dyDescent="0.25">
      <c r="A687" t="s">
        <v>5</v>
      </c>
      <c r="B687" t="s">
        <v>361</v>
      </c>
      <c r="C687" t="s">
        <v>8</v>
      </c>
      <c r="D687" s="3">
        <f>HYPERLINK("https://szao.dolgi.msk.ru/account/3470165612/", 3470165612)</f>
        <v>3470165612</v>
      </c>
      <c r="E687">
        <v>10195.6</v>
      </c>
    </row>
    <row r="688" spans="1:5" x14ac:dyDescent="0.25">
      <c r="A688" t="s">
        <v>5</v>
      </c>
      <c r="B688" t="s">
        <v>361</v>
      </c>
      <c r="C688" t="s">
        <v>77</v>
      </c>
      <c r="D688" s="3">
        <f>HYPERLINK("https://szao.dolgi.msk.ru/account/3470165663/", 3470165663)</f>
        <v>3470165663</v>
      </c>
      <c r="E688">
        <v>42980.08</v>
      </c>
    </row>
    <row r="689" spans="1:5" x14ac:dyDescent="0.25">
      <c r="A689" t="s">
        <v>5</v>
      </c>
      <c r="B689" t="s">
        <v>362</v>
      </c>
      <c r="C689" t="s">
        <v>96</v>
      </c>
      <c r="D689" s="3">
        <f>HYPERLINK("https://szao.dolgi.msk.ru/account/3470166359/", 3470166359)</f>
        <v>3470166359</v>
      </c>
      <c r="E689">
        <v>8088.57</v>
      </c>
    </row>
    <row r="690" spans="1:5" x14ac:dyDescent="0.25">
      <c r="A690" t="s">
        <v>5</v>
      </c>
      <c r="B690" t="s">
        <v>362</v>
      </c>
      <c r="C690" t="s">
        <v>141</v>
      </c>
      <c r="D690" s="3">
        <f>HYPERLINK("https://szao.dolgi.msk.ru/account/3470167036/", 3470167036)</f>
        <v>3470167036</v>
      </c>
      <c r="E690">
        <v>13433.09</v>
      </c>
    </row>
    <row r="691" spans="1:5" x14ac:dyDescent="0.25">
      <c r="A691" t="s">
        <v>5</v>
      </c>
      <c r="B691" t="s">
        <v>363</v>
      </c>
      <c r="C691" t="s">
        <v>64</v>
      </c>
      <c r="D691" s="3">
        <f>HYPERLINK("https://szao.dolgi.msk.ru/account/3470167124/", 3470167124)</f>
        <v>3470167124</v>
      </c>
      <c r="E691">
        <v>19583.740000000002</v>
      </c>
    </row>
    <row r="692" spans="1:5" x14ac:dyDescent="0.25">
      <c r="A692" t="s">
        <v>5</v>
      </c>
      <c r="B692" t="s">
        <v>363</v>
      </c>
      <c r="C692" t="s">
        <v>157</v>
      </c>
      <c r="D692" s="3">
        <f>HYPERLINK("https://szao.dolgi.msk.ru/account/3470167204/", 3470167204)</f>
        <v>3470167204</v>
      </c>
      <c r="E692">
        <v>185718.39</v>
      </c>
    </row>
    <row r="693" spans="1:5" x14ac:dyDescent="0.25">
      <c r="A693" t="s">
        <v>5</v>
      </c>
      <c r="B693" t="s">
        <v>363</v>
      </c>
      <c r="C693" t="s">
        <v>157</v>
      </c>
      <c r="D693" s="3">
        <f>HYPERLINK("https://szao.dolgi.msk.ru/account/3470529041/", 3470529041)</f>
        <v>3470529041</v>
      </c>
      <c r="E693">
        <v>15008.03</v>
      </c>
    </row>
    <row r="694" spans="1:5" x14ac:dyDescent="0.25">
      <c r="A694" t="s">
        <v>5</v>
      </c>
      <c r="B694" t="s">
        <v>363</v>
      </c>
      <c r="C694" t="s">
        <v>171</v>
      </c>
      <c r="D694" s="3">
        <f>HYPERLINK("https://szao.dolgi.msk.ru/account/3470167212/", 3470167212)</f>
        <v>3470167212</v>
      </c>
      <c r="E694">
        <v>6766.36</v>
      </c>
    </row>
    <row r="695" spans="1:5" x14ac:dyDescent="0.25">
      <c r="A695" t="s">
        <v>5</v>
      </c>
      <c r="B695" t="s">
        <v>363</v>
      </c>
      <c r="C695" t="s">
        <v>79</v>
      </c>
      <c r="D695" s="3">
        <f>HYPERLINK("https://szao.dolgi.msk.ru/account/3470167538/", 3470167538)</f>
        <v>3470167538</v>
      </c>
      <c r="E695">
        <v>16288.76</v>
      </c>
    </row>
    <row r="696" spans="1:5" x14ac:dyDescent="0.25">
      <c r="A696" t="s">
        <v>5</v>
      </c>
      <c r="B696" t="s">
        <v>363</v>
      </c>
      <c r="C696" t="s">
        <v>120</v>
      </c>
      <c r="D696" s="3">
        <f>HYPERLINK("https://szao.dolgi.msk.ru/account/3470167618/", 3470167618)</f>
        <v>3470167618</v>
      </c>
      <c r="E696">
        <v>8083.49</v>
      </c>
    </row>
    <row r="697" spans="1:5" x14ac:dyDescent="0.25">
      <c r="A697" t="s">
        <v>5</v>
      </c>
      <c r="B697" t="s">
        <v>364</v>
      </c>
      <c r="C697" t="s">
        <v>7</v>
      </c>
      <c r="D697" s="3">
        <f>HYPERLINK("https://szao.dolgi.msk.ru/account/3470447193/", 3470447193)</f>
        <v>3470447193</v>
      </c>
      <c r="E697">
        <v>11773.19</v>
      </c>
    </row>
    <row r="698" spans="1:5" x14ac:dyDescent="0.25">
      <c r="A698" t="s">
        <v>5</v>
      </c>
      <c r="B698" t="s">
        <v>364</v>
      </c>
      <c r="C698" t="s">
        <v>203</v>
      </c>
      <c r="D698" s="3">
        <f>HYPERLINK("https://szao.dolgi.msk.ru/account/3470447361/", 3470447361)</f>
        <v>3470447361</v>
      </c>
      <c r="E698">
        <v>27904.799999999999</v>
      </c>
    </row>
    <row r="699" spans="1:5" x14ac:dyDescent="0.25">
      <c r="A699" t="s">
        <v>5</v>
      </c>
      <c r="B699" t="s">
        <v>365</v>
      </c>
      <c r="C699" t="s">
        <v>64</v>
      </c>
      <c r="D699" s="3">
        <f>HYPERLINK("https://szao.dolgi.msk.ru/account/3470170841/", 3470170841)</f>
        <v>3470170841</v>
      </c>
      <c r="E699">
        <v>10379.48</v>
      </c>
    </row>
    <row r="700" spans="1:5" x14ac:dyDescent="0.25">
      <c r="A700" t="s">
        <v>5</v>
      </c>
      <c r="B700" t="s">
        <v>365</v>
      </c>
      <c r="C700" t="s">
        <v>66</v>
      </c>
      <c r="D700" s="3">
        <f>HYPERLINK("https://szao.dolgi.msk.ru/account/3470170884/", 3470170884)</f>
        <v>3470170884</v>
      </c>
      <c r="E700">
        <v>18485.22</v>
      </c>
    </row>
    <row r="701" spans="1:5" x14ac:dyDescent="0.25">
      <c r="A701" t="s">
        <v>5</v>
      </c>
      <c r="B701" t="s">
        <v>365</v>
      </c>
      <c r="C701" t="s">
        <v>281</v>
      </c>
      <c r="D701" s="3">
        <f>HYPERLINK("https://szao.dolgi.msk.ru/account/3470539696/", 3470539696)</f>
        <v>3470539696</v>
      </c>
      <c r="E701">
        <v>73837.399999999994</v>
      </c>
    </row>
    <row r="702" spans="1:5" x14ac:dyDescent="0.25">
      <c r="A702" t="s">
        <v>5</v>
      </c>
      <c r="B702" t="s">
        <v>365</v>
      </c>
      <c r="C702" t="s">
        <v>155</v>
      </c>
      <c r="D702" s="3">
        <f>HYPERLINK("https://szao.dolgi.msk.ru/account/3470170956/", 3470170956)</f>
        <v>3470170956</v>
      </c>
      <c r="E702">
        <v>16599.419999999998</v>
      </c>
    </row>
    <row r="703" spans="1:5" x14ac:dyDescent="0.25">
      <c r="A703" t="s">
        <v>5</v>
      </c>
      <c r="B703" t="s">
        <v>365</v>
      </c>
      <c r="C703" t="s">
        <v>119</v>
      </c>
      <c r="D703" s="3">
        <f>HYPERLINK("https://szao.dolgi.msk.ru/account/3470170999/", 3470170999)</f>
        <v>3470170999</v>
      </c>
      <c r="E703">
        <v>43922.74</v>
      </c>
    </row>
    <row r="704" spans="1:5" x14ac:dyDescent="0.25">
      <c r="A704" t="s">
        <v>5</v>
      </c>
      <c r="B704" t="s">
        <v>365</v>
      </c>
      <c r="C704" t="s">
        <v>190</v>
      </c>
      <c r="D704" s="3">
        <f>HYPERLINK("https://szao.dolgi.msk.ru/account/3470171238/", 3470171238)</f>
        <v>3470171238</v>
      </c>
      <c r="E704">
        <v>36353.5</v>
      </c>
    </row>
    <row r="705" spans="1:5" x14ac:dyDescent="0.25">
      <c r="A705" t="s">
        <v>5</v>
      </c>
      <c r="B705" t="s">
        <v>365</v>
      </c>
      <c r="C705" t="s">
        <v>79</v>
      </c>
      <c r="D705" s="3">
        <f>HYPERLINK("https://szao.dolgi.msk.ru/account/3470171262/", 3470171262)</f>
        <v>3470171262</v>
      </c>
      <c r="E705">
        <v>14419.41</v>
      </c>
    </row>
    <row r="706" spans="1:5" x14ac:dyDescent="0.25">
      <c r="A706" t="s">
        <v>5</v>
      </c>
      <c r="B706" t="s">
        <v>366</v>
      </c>
      <c r="C706" t="s">
        <v>112</v>
      </c>
      <c r="D706" s="3">
        <f>HYPERLINK("https://szao.dolgi.msk.ru/account/3470444507/", 3470444507)</f>
        <v>3470444507</v>
      </c>
      <c r="E706">
        <v>47597.47</v>
      </c>
    </row>
    <row r="707" spans="1:5" x14ac:dyDescent="0.25">
      <c r="A707" t="s">
        <v>5</v>
      </c>
      <c r="B707" t="s">
        <v>366</v>
      </c>
      <c r="C707" t="s">
        <v>7</v>
      </c>
      <c r="D707" s="3">
        <f>HYPERLINK("https://szao.dolgi.msk.ru/account/3470448671/", 3470448671)</f>
        <v>3470448671</v>
      </c>
      <c r="E707">
        <v>5761.5</v>
      </c>
    </row>
    <row r="708" spans="1:5" x14ac:dyDescent="0.25">
      <c r="A708" t="s">
        <v>5</v>
      </c>
      <c r="B708" t="s">
        <v>367</v>
      </c>
      <c r="C708" t="s">
        <v>87</v>
      </c>
      <c r="D708" s="3">
        <f>HYPERLINK("https://szao.dolgi.msk.ru/account/3470172046/", 3470172046)</f>
        <v>3470172046</v>
      </c>
      <c r="E708">
        <v>56376.24</v>
      </c>
    </row>
    <row r="709" spans="1:5" x14ac:dyDescent="0.25">
      <c r="A709" t="s">
        <v>5</v>
      </c>
      <c r="B709" t="s">
        <v>368</v>
      </c>
      <c r="C709" t="s">
        <v>8</v>
      </c>
      <c r="D709" s="3">
        <f>HYPERLINK("https://szao.dolgi.msk.ru/account/3470447708/", 3470447708)</f>
        <v>3470447708</v>
      </c>
      <c r="E709">
        <v>25895.3</v>
      </c>
    </row>
    <row r="710" spans="1:5" x14ac:dyDescent="0.25">
      <c r="A710" t="s">
        <v>5</v>
      </c>
      <c r="B710" t="s">
        <v>368</v>
      </c>
      <c r="C710" t="s">
        <v>47</v>
      </c>
      <c r="D710" s="3">
        <f>HYPERLINK("https://szao.dolgi.msk.ru/account/3470447732/", 3470447732)</f>
        <v>3470447732</v>
      </c>
      <c r="E710">
        <v>94064.35</v>
      </c>
    </row>
    <row r="711" spans="1:5" x14ac:dyDescent="0.25">
      <c r="A711" t="s">
        <v>5</v>
      </c>
      <c r="B711" t="s">
        <v>368</v>
      </c>
      <c r="C711" t="s">
        <v>96</v>
      </c>
      <c r="D711" s="3">
        <f>HYPERLINK("https://szao.dolgi.msk.ru/account/3470447791/", 3470447791)</f>
        <v>3470447791</v>
      </c>
      <c r="E711">
        <v>142109.73000000001</v>
      </c>
    </row>
    <row r="712" spans="1:5" x14ac:dyDescent="0.25">
      <c r="A712" t="s">
        <v>5</v>
      </c>
      <c r="B712" t="s">
        <v>368</v>
      </c>
      <c r="C712" t="s">
        <v>83</v>
      </c>
      <c r="D712" s="3">
        <f>HYPERLINK("https://szao.dolgi.msk.ru/account/3470418712/", 3470418712)</f>
        <v>3470418712</v>
      </c>
      <c r="E712">
        <v>125981.09</v>
      </c>
    </row>
    <row r="713" spans="1:5" x14ac:dyDescent="0.25">
      <c r="A713" t="s">
        <v>5</v>
      </c>
      <c r="B713" t="s">
        <v>369</v>
      </c>
      <c r="C713" t="s">
        <v>82</v>
      </c>
      <c r="D713" s="3">
        <f>HYPERLINK("https://szao.dolgi.msk.ru/account/3470454377/", 3470454377)</f>
        <v>3470454377</v>
      </c>
      <c r="E713">
        <v>18906.29</v>
      </c>
    </row>
    <row r="714" spans="1:5" x14ac:dyDescent="0.25">
      <c r="A714" t="s">
        <v>5</v>
      </c>
      <c r="B714" t="s">
        <v>369</v>
      </c>
      <c r="C714" t="s">
        <v>157</v>
      </c>
      <c r="D714" s="3">
        <f>HYPERLINK("https://szao.dolgi.msk.ru/account/3470454481/", 3470454481)</f>
        <v>3470454481</v>
      </c>
      <c r="E714">
        <v>17670.66</v>
      </c>
    </row>
    <row r="715" spans="1:5" x14ac:dyDescent="0.25">
      <c r="A715" t="s">
        <v>5</v>
      </c>
      <c r="B715" t="s">
        <v>369</v>
      </c>
      <c r="C715" t="s">
        <v>120</v>
      </c>
      <c r="D715" s="3">
        <f>HYPERLINK("https://szao.dolgi.msk.ru/account/3470446705/", 3470446705)</f>
        <v>3470446705</v>
      </c>
      <c r="E715">
        <v>47637.440000000002</v>
      </c>
    </row>
    <row r="716" spans="1:5" x14ac:dyDescent="0.25">
      <c r="A716" t="s">
        <v>5</v>
      </c>
      <c r="B716" t="s">
        <v>370</v>
      </c>
      <c r="C716" t="s">
        <v>89</v>
      </c>
      <c r="D716" s="3">
        <f>HYPERLINK("https://szao.dolgi.msk.ru/account/3470455521/", 3470455521)</f>
        <v>3470455521</v>
      </c>
      <c r="E716">
        <v>134165.63</v>
      </c>
    </row>
    <row r="717" spans="1:5" x14ac:dyDescent="0.25">
      <c r="A717" t="s">
        <v>5</v>
      </c>
      <c r="B717" t="s">
        <v>370</v>
      </c>
      <c r="C717" t="s">
        <v>7</v>
      </c>
      <c r="D717" s="3">
        <f>HYPERLINK("https://szao.dolgi.msk.ru/account/3470455652/", 3470455652)</f>
        <v>3470455652</v>
      </c>
      <c r="E717">
        <v>14115.92</v>
      </c>
    </row>
    <row r="718" spans="1:5" x14ac:dyDescent="0.25">
      <c r="A718" t="s">
        <v>5</v>
      </c>
      <c r="B718" t="s">
        <v>370</v>
      </c>
      <c r="C718" t="s">
        <v>282</v>
      </c>
      <c r="D718" s="3">
        <f>HYPERLINK("https://szao.dolgi.msk.ru/account/3470442974/", 3470442974)</f>
        <v>3470442974</v>
      </c>
      <c r="E718">
        <v>169036.43</v>
      </c>
    </row>
    <row r="719" spans="1:5" x14ac:dyDescent="0.25">
      <c r="A719" t="s">
        <v>5</v>
      </c>
      <c r="B719" t="s">
        <v>370</v>
      </c>
      <c r="C719" t="s">
        <v>61</v>
      </c>
      <c r="D719" s="3">
        <f>HYPERLINK("https://szao.dolgi.msk.ru/account/3470433517/", 3470433517)</f>
        <v>3470433517</v>
      </c>
      <c r="E719">
        <v>233203.06</v>
      </c>
    </row>
    <row r="720" spans="1:5" x14ac:dyDescent="0.25">
      <c r="A720" t="s">
        <v>5</v>
      </c>
      <c r="B720" t="s">
        <v>370</v>
      </c>
      <c r="C720" t="s">
        <v>9</v>
      </c>
      <c r="D720" s="3">
        <f>HYPERLINK("https://szao.dolgi.msk.ru/account/3470455978/", 3470455978)</f>
        <v>3470455978</v>
      </c>
      <c r="E720">
        <v>54296.39</v>
      </c>
    </row>
    <row r="721" spans="1:5" x14ac:dyDescent="0.25">
      <c r="A721" t="s">
        <v>5</v>
      </c>
      <c r="B721" t="s">
        <v>370</v>
      </c>
      <c r="C721" t="s">
        <v>254</v>
      </c>
      <c r="D721" s="3">
        <f>HYPERLINK("https://szao.dolgi.msk.ru/account/3470456022/", 3470456022)</f>
        <v>3470456022</v>
      </c>
      <c r="E721">
        <v>5683.9</v>
      </c>
    </row>
    <row r="722" spans="1:5" x14ac:dyDescent="0.25">
      <c r="A722" t="s">
        <v>5</v>
      </c>
      <c r="B722" t="s">
        <v>371</v>
      </c>
      <c r="C722" t="s">
        <v>64</v>
      </c>
      <c r="D722" s="3">
        <f>HYPERLINK("https://szao.dolgi.msk.ru/account/3470172644/", 3470172644)</f>
        <v>3470172644</v>
      </c>
      <c r="E722">
        <v>21555.33</v>
      </c>
    </row>
    <row r="723" spans="1:5" x14ac:dyDescent="0.25">
      <c r="A723" t="s">
        <v>5</v>
      </c>
      <c r="B723" t="s">
        <v>372</v>
      </c>
      <c r="C723" t="s">
        <v>82</v>
      </c>
      <c r="D723" s="3">
        <f>HYPERLINK("https://szao.dolgi.msk.ru/account/3470314219/", 3470314219)</f>
        <v>3470314219</v>
      </c>
      <c r="E723">
        <v>4093.54</v>
      </c>
    </row>
    <row r="724" spans="1:5" x14ac:dyDescent="0.25">
      <c r="A724" t="s">
        <v>5</v>
      </c>
      <c r="B724" t="s">
        <v>373</v>
      </c>
      <c r="C724" t="s">
        <v>8</v>
      </c>
      <c r="D724" s="3">
        <f>HYPERLINK("https://szao.dolgi.msk.ru/account/3470167677/", 3470167677)</f>
        <v>3470167677</v>
      </c>
      <c r="E724">
        <v>208958.52</v>
      </c>
    </row>
    <row r="725" spans="1:5" x14ac:dyDescent="0.25">
      <c r="A725" t="s">
        <v>5</v>
      </c>
      <c r="B725" t="s">
        <v>373</v>
      </c>
      <c r="C725" t="s">
        <v>81</v>
      </c>
      <c r="D725" s="3">
        <f>HYPERLINK("https://szao.dolgi.msk.ru/account/3470168872/", 3470168872)</f>
        <v>3470168872</v>
      </c>
      <c r="E725">
        <v>42203.18</v>
      </c>
    </row>
    <row r="726" spans="1:5" x14ac:dyDescent="0.25">
      <c r="A726" t="s">
        <v>5</v>
      </c>
      <c r="B726" t="s">
        <v>373</v>
      </c>
      <c r="C726" t="s">
        <v>77</v>
      </c>
      <c r="D726" s="3">
        <f>HYPERLINK("https://szao.dolgi.msk.ru/account/3470167984/", 3470167984)</f>
        <v>3470167984</v>
      </c>
      <c r="E726">
        <v>158892.51999999999</v>
      </c>
    </row>
    <row r="727" spans="1:5" x14ac:dyDescent="0.25">
      <c r="A727" t="s">
        <v>5</v>
      </c>
      <c r="B727" t="s">
        <v>373</v>
      </c>
      <c r="C727" t="s">
        <v>115</v>
      </c>
      <c r="D727" s="3">
        <f>HYPERLINK("https://szao.dolgi.msk.ru/account/3470168047/", 3470168047)</f>
        <v>3470168047</v>
      </c>
      <c r="E727">
        <v>289427.45</v>
      </c>
    </row>
    <row r="728" spans="1:5" x14ac:dyDescent="0.25">
      <c r="A728" t="s">
        <v>5</v>
      </c>
      <c r="B728" t="s">
        <v>373</v>
      </c>
      <c r="C728" t="s">
        <v>161</v>
      </c>
      <c r="D728" s="3">
        <f>HYPERLINK("https://szao.dolgi.msk.ru/account/3470561017/", 3470561017)</f>
        <v>3470561017</v>
      </c>
      <c r="E728">
        <v>21485.81</v>
      </c>
    </row>
    <row r="729" spans="1:5" x14ac:dyDescent="0.25">
      <c r="A729" t="s">
        <v>5</v>
      </c>
      <c r="B729" t="s">
        <v>374</v>
      </c>
      <c r="C729" t="s">
        <v>8</v>
      </c>
      <c r="D729" s="3">
        <f>HYPERLINK("https://szao.dolgi.msk.ru/account/3470476314/", 3470476314)</f>
        <v>3470476314</v>
      </c>
      <c r="E729">
        <v>59151.77</v>
      </c>
    </row>
    <row r="730" spans="1:5" x14ac:dyDescent="0.25">
      <c r="A730" t="s">
        <v>5</v>
      </c>
      <c r="B730" t="s">
        <v>374</v>
      </c>
      <c r="C730" t="s">
        <v>11</v>
      </c>
      <c r="D730" s="3">
        <f>HYPERLINK("https://szao.dolgi.msk.ru/account/3470476269/", 3470476269)</f>
        <v>3470476269</v>
      </c>
      <c r="E730">
        <v>15515.98</v>
      </c>
    </row>
    <row r="731" spans="1:5" x14ac:dyDescent="0.25">
      <c r="A731" t="s">
        <v>5</v>
      </c>
      <c r="B731" t="s">
        <v>374</v>
      </c>
      <c r="C731" t="s">
        <v>24</v>
      </c>
      <c r="D731" s="3">
        <f>HYPERLINK("https://szao.dolgi.msk.ru/account/3470476322/", 3470476322)</f>
        <v>3470476322</v>
      </c>
      <c r="E731">
        <v>16477.2</v>
      </c>
    </row>
    <row r="732" spans="1:5" x14ac:dyDescent="0.25">
      <c r="A732" t="s">
        <v>5</v>
      </c>
      <c r="B732" t="s">
        <v>374</v>
      </c>
      <c r="C732" t="s">
        <v>81</v>
      </c>
      <c r="D732" s="3">
        <f>HYPERLINK("https://szao.dolgi.msk.ru/account/3470476381/", 3470476381)</f>
        <v>3470476381</v>
      </c>
      <c r="E732">
        <v>10648.12</v>
      </c>
    </row>
    <row r="733" spans="1:5" x14ac:dyDescent="0.25">
      <c r="A733" t="s">
        <v>5</v>
      </c>
      <c r="B733" t="s">
        <v>374</v>
      </c>
      <c r="C733" t="s">
        <v>59</v>
      </c>
      <c r="D733" s="3">
        <f>HYPERLINK("https://szao.dolgi.msk.ru/account/3470476947/", 3470476947)</f>
        <v>3470476947</v>
      </c>
      <c r="E733">
        <v>150441.87</v>
      </c>
    </row>
    <row r="734" spans="1:5" x14ac:dyDescent="0.25">
      <c r="A734" t="s">
        <v>5</v>
      </c>
      <c r="B734" t="s">
        <v>374</v>
      </c>
      <c r="C734" t="s">
        <v>96</v>
      </c>
      <c r="D734" s="3">
        <f>HYPERLINK("https://szao.dolgi.msk.ru/account/3470476437/", 3470476437)</f>
        <v>3470476437</v>
      </c>
      <c r="E734">
        <v>17388.189999999999</v>
      </c>
    </row>
    <row r="735" spans="1:5" x14ac:dyDescent="0.25">
      <c r="A735" t="s">
        <v>5</v>
      </c>
      <c r="B735" t="s">
        <v>374</v>
      </c>
      <c r="C735" t="s">
        <v>157</v>
      </c>
      <c r="D735" s="3">
        <f>HYPERLINK("https://szao.dolgi.msk.ru/account/3470476613/", 3470476613)</f>
        <v>3470476613</v>
      </c>
      <c r="E735">
        <v>8174.97</v>
      </c>
    </row>
    <row r="736" spans="1:5" x14ac:dyDescent="0.25">
      <c r="A736" t="s">
        <v>5</v>
      </c>
      <c r="B736" t="s">
        <v>374</v>
      </c>
      <c r="C736" t="s">
        <v>171</v>
      </c>
      <c r="D736" s="3">
        <f>HYPERLINK("https://szao.dolgi.msk.ru/account/3470476621/", 3470476621)</f>
        <v>3470476621</v>
      </c>
      <c r="E736">
        <v>43900.14</v>
      </c>
    </row>
    <row r="737" spans="1:5" x14ac:dyDescent="0.25">
      <c r="A737" t="s">
        <v>5</v>
      </c>
      <c r="B737" t="s">
        <v>374</v>
      </c>
      <c r="C737" t="s">
        <v>284</v>
      </c>
      <c r="D737" s="3">
        <f>HYPERLINK("https://szao.dolgi.msk.ru/account/3470542449/", 3470542449)</f>
        <v>3470542449</v>
      </c>
      <c r="E737">
        <v>12201.67</v>
      </c>
    </row>
    <row r="738" spans="1:5" x14ac:dyDescent="0.25">
      <c r="A738" t="s">
        <v>5</v>
      </c>
      <c r="B738" t="s">
        <v>375</v>
      </c>
      <c r="C738" t="s">
        <v>295</v>
      </c>
      <c r="D738" s="3">
        <f>HYPERLINK("https://szao.dolgi.msk.ru/account/3470169875/", 3470169875)</f>
        <v>3470169875</v>
      </c>
      <c r="E738">
        <v>14510.45</v>
      </c>
    </row>
    <row r="739" spans="1:5" x14ac:dyDescent="0.25">
      <c r="A739" t="s">
        <v>5</v>
      </c>
      <c r="B739" t="s">
        <v>375</v>
      </c>
      <c r="C739" t="s">
        <v>221</v>
      </c>
      <c r="D739" s="3">
        <f>HYPERLINK("https://szao.dolgi.msk.ru/account/3470170139/", 3470170139)</f>
        <v>3470170139</v>
      </c>
      <c r="E739">
        <v>59551.1</v>
      </c>
    </row>
    <row r="740" spans="1:5" x14ac:dyDescent="0.25">
      <c r="A740" t="s">
        <v>5</v>
      </c>
      <c r="B740" t="s">
        <v>375</v>
      </c>
      <c r="C740" t="s">
        <v>124</v>
      </c>
      <c r="D740" s="3">
        <f>HYPERLINK("https://szao.dolgi.msk.ru/account/3470170235/", 3470170235)</f>
        <v>3470170235</v>
      </c>
      <c r="E740">
        <v>740674.24</v>
      </c>
    </row>
    <row r="741" spans="1:5" x14ac:dyDescent="0.25">
      <c r="A741" t="s">
        <v>5</v>
      </c>
      <c r="B741" t="s">
        <v>375</v>
      </c>
      <c r="C741" t="s">
        <v>143</v>
      </c>
      <c r="D741" s="3">
        <f>HYPERLINK("https://szao.dolgi.msk.ru/account/3470170382/", 3470170382)</f>
        <v>3470170382</v>
      </c>
      <c r="E741">
        <v>10092.879999999999</v>
      </c>
    </row>
    <row r="742" spans="1:5" x14ac:dyDescent="0.25">
      <c r="A742" t="s">
        <v>5</v>
      </c>
      <c r="B742" t="s">
        <v>375</v>
      </c>
      <c r="C742" t="s">
        <v>56</v>
      </c>
      <c r="D742" s="3">
        <f>HYPERLINK("https://szao.dolgi.msk.ru/account/3470170403/", 3470170403)</f>
        <v>3470170403</v>
      </c>
      <c r="E742">
        <v>18808.38</v>
      </c>
    </row>
    <row r="743" spans="1:5" x14ac:dyDescent="0.25">
      <c r="A743" t="s">
        <v>5</v>
      </c>
      <c r="B743" t="s">
        <v>375</v>
      </c>
      <c r="C743" t="s">
        <v>187</v>
      </c>
      <c r="D743" s="3">
        <f>HYPERLINK("https://szao.dolgi.msk.ru/account/3470170438/", 3470170438)</f>
        <v>3470170438</v>
      </c>
      <c r="E743">
        <v>51158.05</v>
      </c>
    </row>
    <row r="744" spans="1:5" x14ac:dyDescent="0.25">
      <c r="A744" t="s">
        <v>5</v>
      </c>
      <c r="B744" t="s">
        <v>375</v>
      </c>
      <c r="C744" t="s">
        <v>225</v>
      </c>
      <c r="D744" s="3">
        <f>HYPERLINK("https://szao.dolgi.msk.ru/account/3470169349/", 3470169349)</f>
        <v>3470169349</v>
      </c>
      <c r="E744">
        <v>8373.83</v>
      </c>
    </row>
    <row r="745" spans="1:5" x14ac:dyDescent="0.25">
      <c r="A745" t="s">
        <v>5</v>
      </c>
      <c r="B745" t="s">
        <v>375</v>
      </c>
      <c r="C745" t="s">
        <v>194</v>
      </c>
      <c r="D745" s="3">
        <f>HYPERLINK("https://szao.dolgi.msk.ru/account/3470169357/", 3470169357)</f>
        <v>3470169357</v>
      </c>
      <c r="E745">
        <v>8282.7000000000007</v>
      </c>
    </row>
    <row r="746" spans="1:5" x14ac:dyDescent="0.25">
      <c r="A746" t="s">
        <v>5</v>
      </c>
      <c r="B746" t="s">
        <v>376</v>
      </c>
      <c r="C746" t="s">
        <v>171</v>
      </c>
      <c r="D746" s="3">
        <f>HYPERLINK("https://szao.dolgi.msk.ru/account/3470326092/", 3470326092)</f>
        <v>3470326092</v>
      </c>
      <c r="E746">
        <v>43327.79</v>
      </c>
    </row>
    <row r="747" spans="1:5" x14ac:dyDescent="0.25">
      <c r="A747" t="s">
        <v>5</v>
      </c>
      <c r="B747" t="s">
        <v>376</v>
      </c>
      <c r="C747" t="s">
        <v>190</v>
      </c>
      <c r="D747" s="3">
        <f>HYPERLINK("https://szao.dolgi.msk.ru/account/3470326295/", 3470326295)</f>
        <v>3470326295</v>
      </c>
      <c r="E747">
        <v>35308.239999999998</v>
      </c>
    </row>
    <row r="748" spans="1:5" x14ac:dyDescent="0.25">
      <c r="A748" t="s">
        <v>5</v>
      </c>
      <c r="B748" t="s">
        <v>376</v>
      </c>
      <c r="C748" t="s">
        <v>377</v>
      </c>
      <c r="D748" s="3">
        <f>HYPERLINK("https://szao.dolgi.msk.ru/account/3470416012/", 3470416012)</f>
        <v>3470416012</v>
      </c>
      <c r="E748">
        <v>17166.79</v>
      </c>
    </row>
    <row r="749" spans="1:5" x14ac:dyDescent="0.25">
      <c r="A749" t="s">
        <v>5</v>
      </c>
      <c r="B749" t="s">
        <v>376</v>
      </c>
      <c r="C749" t="s">
        <v>378</v>
      </c>
      <c r="D749" s="3">
        <f>HYPERLINK("https://szao.dolgi.msk.ru/account/3470327431/", 3470327431)</f>
        <v>3470327431</v>
      </c>
      <c r="E749">
        <v>6895.74</v>
      </c>
    </row>
    <row r="750" spans="1:5" x14ac:dyDescent="0.25">
      <c r="A750" t="s">
        <v>5</v>
      </c>
      <c r="B750" t="s">
        <v>376</v>
      </c>
      <c r="C750" t="s">
        <v>41</v>
      </c>
      <c r="D750" s="3">
        <f>HYPERLINK("https://szao.dolgi.msk.ru/account/3470328805/", 3470328805)</f>
        <v>3470328805</v>
      </c>
      <c r="E750">
        <v>89226.37</v>
      </c>
    </row>
    <row r="751" spans="1:5" x14ac:dyDescent="0.25">
      <c r="A751" t="s">
        <v>5</v>
      </c>
      <c r="B751" t="s">
        <v>376</v>
      </c>
      <c r="C751" t="s">
        <v>43</v>
      </c>
      <c r="D751" s="3">
        <f>HYPERLINK("https://szao.dolgi.msk.ru/account/3470329023/", 3470329023)</f>
        <v>3470329023</v>
      </c>
      <c r="E751">
        <v>12935.15</v>
      </c>
    </row>
    <row r="752" spans="1:5" x14ac:dyDescent="0.25">
      <c r="A752" t="s">
        <v>5</v>
      </c>
      <c r="B752" t="s">
        <v>376</v>
      </c>
      <c r="C752" t="s">
        <v>379</v>
      </c>
      <c r="D752" s="3">
        <f>HYPERLINK("https://szao.dolgi.msk.ru/account/3470329357/", 3470329357)</f>
        <v>3470329357</v>
      </c>
      <c r="E752">
        <v>11885.85</v>
      </c>
    </row>
    <row r="753" spans="1:5" x14ac:dyDescent="0.25">
      <c r="A753" t="s">
        <v>5</v>
      </c>
      <c r="B753" t="s">
        <v>376</v>
      </c>
      <c r="C753" t="s">
        <v>380</v>
      </c>
      <c r="D753" s="3">
        <f>HYPERLINK("https://szao.dolgi.msk.ru/account/3470329744/", 3470329744)</f>
        <v>3470329744</v>
      </c>
      <c r="E753">
        <v>24890.73</v>
      </c>
    </row>
    <row r="754" spans="1:5" x14ac:dyDescent="0.25">
      <c r="A754" t="s">
        <v>5</v>
      </c>
      <c r="B754" t="s">
        <v>376</v>
      </c>
      <c r="C754" t="s">
        <v>381</v>
      </c>
      <c r="D754" s="3">
        <f>HYPERLINK("https://szao.dolgi.msk.ru/account/3470330518/", 3470330518)</f>
        <v>3470330518</v>
      </c>
      <c r="E754">
        <v>53226.54</v>
      </c>
    </row>
    <row r="755" spans="1:5" x14ac:dyDescent="0.25">
      <c r="A755" t="s">
        <v>5</v>
      </c>
      <c r="B755" t="s">
        <v>376</v>
      </c>
      <c r="C755" t="s">
        <v>382</v>
      </c>
      <c r="D755" s="3">
        <f>HYPERLINK("https://szao.dolgi.msk.ru/account/3470330622/", 3470330622)</f>
        <v>3470330622</v>
      </c>
      <c r="E755">
        <v>25479.56</v>
      </c>
    </row>
    <row r="756" spans="1:5" x14ac:dyDescent="0.25">
      <c r="A756" t="s">
        <v>5</v>
      </c>
      <c r="B756" t="s">
        <v>383</v>
      </c>
      <c r="C756" t="s">
        <v>78</v>
      </c>
      <c r="D756" s="3">
        <f>HYPERLINK("https://szao.dolgi.msk.ru/account/3470178106/", 3470178106)</f>
        <v>3470178106</v>
      </c>
      <c r="E756">
        <v>315799.67</v>
      </c>
    </row>
    <row r="757" spans="1:5" x14ac:dyDescent="0.25">
      <c r="A757" t="s">
        <v>5</v>
      </c>
      <c r="B757" t="s">
        <v>384</v>
      </c>
      <c r="C757" t="s">
        <v>89</v>
      </c>
      <c r="D757" s="3">
        <f>HYPERLINK("https://szao.dolgi.msk.ru/account/3470179037/", 3470179037)</f>
        <v>3470179037</v>
      </c>
      <c r="E757">
        <v>25793.41</v>
      </c>
    </row>
    <row r="758" spans="1:5" x14ac:dyDescent="0.25">
      <c r="A758" t="s">
        <v>5</v>
      </c>
      <c r="B758" t="s">
        <v>385</v>
      </c>
      <c r="C758" t="s">
        <v>308</v>
      </c>
      <c r="D758" s="3">
        <f>HYPERLINK("https://szao.dolgi.msk.ru/account/3470180388/", 3470180388)</f>
        <v>3470180388</v>
      </c>
      <c r="E758">
        <v>44786.69</v>
      </c>
    </row>
    <row r="759" spans="1:5" x14ac:dyDescent="0.25">
      <c r="A759" t="s">
        <v>5</v>
      </c>
      <c r="B759" t="s">
        <v>385</v>
      </c>
      <c r="C759" t="s">
        <v>187</v>
      </c>
      <c r="D759" s="3">
        <f>HYPERLINK("https://szao.dolgi.msk.ru/account/3470180492/", 3470180492)</f>
        <v>3470180492</v>
      </c>
      <c r="E759">
        <v>6733.45</v>
      </c>
    </row>
    <row r="760" spans="1:5" x14ac:dyDescent="0.25">
      <c r="A760" t="s">
        <v>5</v>
      </c>
      <c r="B760" t="s">
        <v>386</v>
      </c>
      <c r="C760" t="s">
        <v>149</v>
      </c>
      <c r="D760" s="3">
        <f>HYPERLINK("https://szao.dolgi.msk.ru/account/3470325241/", 3470325241)</f>
        <v>3470325241</v>
      </c>
      <c r="E760">
        <v>25410.639999999999</v>
      </c>
    </row>
    <row r="761" spans="1:5" x14ac:dyDescent="0.25">
      <c r="A761" t="s">
        <v>5</v>
      </c>
      <c r="B761" t="s">
        <v>386</v>
      </c>
      <c r="C761" t="s">
        <v>132</v>
      </c>
      <c r="D761" s="3">
        <f>HYPERLINK("https://szao.dolgi.msk.ru/account/3470181268/", 3470181268)</f>
        <v>3470181268</v>
      </c>
      <c r="E761">
        <v>13602.86</v>
      </c>
    </row>
    <row r="762" spans="1:5" x14ac:dyDescent="0.25">
      <c r="A762" t="s">
        <v>5</v>
      </c>
      <c r="B762" t="s">
        <v>386</v>
      </c>
      <c r="C762" t="s">
        <v>30</v>
      </c>
      <c r="D762" s="3">
        <f>HYPERLINK("https://szao.dolgi.msk.ru/account/3470325305/", 3470325305)</f>
        <v>3470325305</v>
      </c>
      <c r="E762">
        <v>204908.91</v>
      </c>
    </row>
    <row r="763" spans="1:5" x14ac:dyDescent="0.25">
      <c r="A763" t="s">
        <v>5</v>
      </c>
      <c r="B763" t="s">
        <v>386</v>
      </c>
      <c r="C763" t="s">
        <v>140</v>
      </c>
      <c r="D763" s="3">
        <f>HYPERLINK("https://szao.dolgi.msk.ru/account/3470181444/", 3470181444)</f>
        <v>3470181444</v>
      </c>
      <c r="E763">
        <v>11269.33</v>
      </c>
    </row>
    <row r="764" spans="1:5" x14ac:dyDescent="0.25">
      <c r="A764" t="s">
        <v>5</v>
      </c>
      <c r="B764" t="s">
        <v>386</v>
      </c>
      <c r="C764" t="s">
        <v>137</v>
      </c>
      <c r="D764" s="3">
        <f>HYPERLINK("https://szao.dolgi.msk.ru/account/3470181575/", 3470181575)</f>
        <v>3470181575</v>
      </c>
      <c r="E764">
        <v>15648.84</v>
      </c>
    </row>
    <row r="765" spans="1:5" x14ac:dyDescent="0.25">
      <c r="A765" t="s">
        <v>5</v>
      </c>
      <c r="B765" t="s">
        <v>386</v>
      </c>
      <c r="C765" t="s">
        <v>54</v>
      </c>
      <c r="D765" s="3">
        <f>HYPERLINK("https://szao.dolgi.msk.ru/account/3470325399/", 3470325399)</f>
        <v>3470325399</v>
      </c>
      <c r="E765">
        <v>174284</v>
      </c>
    </row>
    <row r="766" spans="1:5" x14ac:dyDescent="0.25">
      <c r="A766" t="s">
        <v>5</v>
      </c>
      <c r="B766" t="s">
        <v>386</v>
      </c>
      <c r="C766" t="s">
        <v>308</v>
      </c>
      <c r="D766" s="3">
        <f>HYPERLINK("https://szao.dolgi.msk.ru/account/3470325401/", 3470325401)</f>
        <v>3470325401</v>
      </c>
      <c r="E766">
        <v>77427.039999999994</v>
      </c>
    </row>
    <row r="767" spans="1:5" x14ac:dyDescent="0.25">
      <c r="A767" t="s">
        <v>5</v>
      </c>
      <c r="B767" t="s">
        <v>387</v>
      </c>
      <c r="C767" t="s">
        <v>157</v>
      </c>
      <c r="D767" s="3">
        <f>HYPERLINK("https://szao.dolgi.msk.ru/account/3470324871/", 3470324871)</f>
        <v>3470324871</v>
      </c>
      <c r="E767">
        <v>26248.21</v>
      </c>
    </row>
    <row r="768" spans="1:5" x14ac:dyDescent="0.25">
      <c r="A768" t="s">
        <v>5</v>
      </c>
      <c r="B768" t="s">
        <v>387</v>
      </c>
      <c r="C768" t="s">
        <v>161</v>
      </c>
      <c r="D768" s="3">
        <f>HYPERLINK("https://szao.dolgi.msk.ru/account/3470324927/", 3470324927)</f>
        <v>3470324927</v>
      </c>
      <c r="E768">
        <v>7327.59</v>
      </c>
    </row>
    <row r="769" spans="1:5" x14ac:dyDescent="0.25">
      <c r="A769" t="s">
        <v>5</v>
      </c>
      <c r="B769" t="s">
        <v>388</v>
      </c>
      <c r="C769" t="s">
        <v>96</v>
      </c>
      <c r="D769" s="3">
        <f>HYPERLINK("https://szao.dolgi.msk.ru/account/3470338421/", 3470338421)</f>
        <v>3470338421</v>
      </c>
      <c r="E769">
        <v>40739.72</v>
      </c>
    </row>
    <row r="770" spans="1:5" x14ac:dyDescent="0.25">
      <c r="A770" t="s">
        <v>5</v>
      </c>
      <c r="B770" t="s">
        <v>388</v>
      </c>
      <c r="C770" t="s">
        <v>158</v>
      </c>
      <c r="D770" s="3">
        <f>HYPERLINK("https://szao.dolgi.msk.ru/account/3470338624/", 3470338624)</f>
        <v>3470338624</v>
      </c>
      <c r="E770">
        <v>11703</v>
      </c>
    </row>
    <row r="771" spans="1:5" x14ac:dyDescent="0.25">
      <c r="A771" t="s">
        <v>5</v>
      </c>
      <c r="B771" t="s">
        <v>388</v>
      </c>
      <c r="C771" t="s">
        <v>67</v>
      </c>
      <c r="D771" s="3">
        <f>HYPERLINK("https://szao.dolgi.msk.ru/account/3470338843/", 3470338843)</f>
        <v>3470338843</v>
      </c>
      <c r="E771">
        <v>113235.82</v>
      </c>
    </row>
    <row r="772" spans="1:5" x14ac:dyDescent="0.25">
      <c r="A772" t="s">
        <v>5</v>
      </c>
      <c r="B772" t="s">
        <v>388</v>
      </c>
      <c r="C772" t="s">
        <v>56</v>
      </c>
      <c r="D772" s="3">
        <f>HYPERLINK("https://szao.dolgi.msk.ru/account/3470339176/", 3470339176)</f>
        <v>3470339176</v>
      </c>
      <c r="E772">
        <v>16275.45</v>
      </c>
    </row>
    <row r="773" spans="1:5" x14ac:dyDescent="0.25">
      <c r="A773" t="s">
        <v>5</v>
      </c>
      <c r="B773" t="s">
        <v>388</v>
      </c>
      <c r="C773" t="s">
        <v>247</v>
      </c>
      <c r="D773" s="3">
        <f>HYPERLINK("https://szao.dolgi.msk.ru/account/3470339758/", 3470339758)</f>
        <v>3470339758</v>
      </c>
      <c r="E773">
        <v>31341.56</v>
      </c>
    </row>
    <row r="774" spans="1:5" x14ac:dyDescent="0.25">
      <c r="A774" t="s">
        <v>5</v>
      </c>
      <c r="B774" t="s">
        <v>388</v>
      </c>
      <c r="C774" t="s">
        <v>389</v>
      </c>
      <c r="D774" s="3">
        <f>HYPERLINK("https://szao.dolgi.msk.ru/account/3470339766/", 3470339766)</f>
        <v>3470339766</v>
      </c>
      <c r="E774">
        <v>110757.21</v>
      </c>
    </row>
    <row r="775" spans="1:5" x14ac:dyDescent="0.25">
      <c r="A775" t="s">
        <v>5</v>
      </c>
      <c r="B775" t="s">
        <v>388</v>
      </c>
      <c r="C775" t="s">
        <v>348</v>
      </c>
      <c r="D775" s="3">
        <f>HYPERLINK("https://szao.dolgi.msk.ru/account/3470340118/", 3470340118)</f>
        <v>3470340118</v>
      </c>
      <c r="E775">
        <v>34673.279999999999</v>
      </c>
    </row>
    <row r="776" spans="1:5" x14ac:dyDescent="0.25">
      <c r="A776" t="s">
        <v>5</v>
      </c>
      <c r="B776" t="s">
        <v>390</v>
      </c>
      <c r="C776" t="s">
        <v>171</v>
      </c>
      <c r="D776" s="3">
        <f>HYPERLINK("https://szao.dolgi.msk.ru/account/3470183642/", 3470183642)</f>
        <v>3470183642</v>
      </c>
      <c r="E776">
        <v>325970.49</v>
      </c>
    </row>
    <row r="777" spans="1:5" x14ac:dyDescent="0.25">
      <c r="A777" t="s">
        <v>5</v>
      </c>
      <c r="B777" t="s">
        <v>390</v>
      </c>
      <c r="C777" t="s">
        <v>160</v>
      </c>
      <c r="D777" s="3">
        <f>HYPERLINK("https://szao.dolgi.msk.ru/account/3470183685/", 3470183685)</f>
        <v>3470183685</v>
      </c>
      <c r="E777">
        <v>146766.29999999999</v>
      </c>
    </row>
    <row r="778" spans="1:5" x14ac:dyDescent="0.25">
      <c r="A778" t="s">
        <v>5</v>
      </c>
      <c r="B778" t="s">
        <v>390</v>
      </c>
      <c r="C778" t="s">
        <v>160</v>
      </c>
      <c r="D778" s="3">
        <f>HYPERLINK("https://szao.dolgi.msk.ru/account/3470540048/", 3470540048)</f>
        <v>3470540048</v>
      </c>
      <c r="E778">
        <v>100192.25</v>
      </c>
    </row>
    <row r="779" spans="1:5" x14ac:dyDescent="0.25">
      <c r="A779" t="s">
        <v>5</v>
      </c>
      <c r="B779" t="s">
        <v>390</v>
      </c>
      <c r="C779" t="s">
        <v>160</v>
      </c>
      <c r="D779" s="3">
        <f>HYPERLINK("https://szao.dolgi.msk.ru/account/3470540064/", 3470540064)</f>
        <v>3470540064</v>
      </c>
      <c r="E779">
        <v>24009.34</v>
      </c>
    </row>
    <row r="780" spans="1:5" x14ac:dyDescent="0.25">
      <c r="A780" t="s">
        <v>5</v>
      </c>
      <c r="B780" t="s">
        <v>390</v>
      </c>
      <c r="C780" t="s">
        <v>238</v>
      </c>
      <c r="D780" s="3">
        <f>HYPERLINK("https://szao.dolgi.msk.ru/account/3470183845/", 3470183845)</f>
        <v>3470183845</v>
      </c>
      <c r="E780">
        <v>72472.81</v>
      </c>
    </row>
    <row r="781" spans="1:5" x14ac:dyDescent="0.25">
      <c r="A781" t="s">
        <v>5</v>
      </c>
      <c r="B781" t="s">
        <v>391</v>
      </c>
      <c r="C781" t="s">
        <v>8</v>
      </c>
      <c r="D781" s="3">
        <f>HYPERLINK("https://szao.dolgi.msk.ru/account/3470436881/", 3470436881)</f>
        <v>3470436881</v>
      </c>
      <c r="E781">
        <v>7145.52</v>
      </c>
    </row>
    <row r="782" spans="1:5" x14ac:dyDescent="0.25">
      <c r="A782" t="s">
        <v>5</v>
      </c>
      <c r="B782" t="s">
        <v>391</v>
      </c>
      <c r="C782" t="s">
        <v>11</v>
      </c>
      <c r="D782" s="3">
        <f>HYPERLINK("https://szao.dolgi.msk.ru/account/3470436363/", 3470436363)</f>
        <v>3470436363</v>
      </c>
      <c r="E782">
        <v>65058.81</v>
      </c>
    </row>
    <row r="783" spans="1:5" x14ac:dyDescent="0.25">
      <c r="A783" t="s">
        <v>5</v>
      </c>
      <c r="B783" t="s">
        <v>391</v>
      </c>
      <c r="C783" t="s">
        <v>47</v>
      </c>
      <c r="D783" s="3">
        <f>HYPERLINK("https://szao.dolgi.msk.ru/account/3470458482/", 3470458482)</f>
        <v>3470458482</v>
      </c>
      <c r="E783">
        <v>6126.73</v>
      </c>
    </row>
    <row r="784" spans="1:5" x14ac:dyDescent="0.25">
      <c r="A784" t="s">
        <v>5</v>
      </c>
      <c r="B784" t="s">
        <v>391</v>
      </c>
      <c r="C784" t="s">
        <v>24</v>
      </c>
      <c r="D784" s="3">
        <f>HYPERLINK("https://szao.dolgi.msk.ru/account/3470436785/", 3470436785)</f>
        <v>3470436785</v>
      </c>
      <c r="E784">
        <v>13021.01</v>
      </c>
    </row>
    <row r="785" spans="1:5" x14ac:dyDescent="0.25">
      <c r="A785" t="s">
        <v>5</v>
      </c>
      <c r="B785" t="s">
        <v>392</v>
      </c>
      <c r="C785" t="s">
        <v>7</v>
      </c>
      <c r="D785" s="3">
        <f>HYPERLINK("https://szao.dolgi.msk.ru/account/3470184338/", 3470184338)</f>
        <v>3470184338</v>
      </c>
      <c r="E785">
        <v>15511.77</v>
      </c>
    </row>
    <row r="786" spans="1:5" x14ac:dyDescent="0.25">
      <c r="A786" t="s">
        <v>5</v>
      </c>
      <c r="B786" t="s">
        <v>392</v>
      </c>
      <c r="C786" t="s">
        <v>155</v>
      </c>
      <c r="D786" s="3">
        <f>HYPERLINK("https://szao.dolgi.msk.ru/account/3470323596/", 3470323596)</f>
        <v>3470323596</v>
      </c>
      <c r="E786">
        <v>65739.75</v>
      </c>
    </row>
    <row r="787" spans="1:5" x14ac:dyDescent="0.25">
      <c r="A787" t="s">
        <v>5</v>
      </c>
      <c r="B787" t="s">
        <v>392</v>
      </c>
      <c r="C787" t="s">
        <v>158</v>
      </c>
      <c r="D787" s="3">
        <f>HYPERLINK("https://szao.dolgi.msk.ru/account/3470184514/", 3470184514)</f>
        <v>3470184514</v>
      </c>
      <c r="E787">
        <v>285920.24</v>
      </c>
    </row>
    <row r="788" spans="1:5" x14ac:dyDescent="0.25">
      <c r="A788" t="s">
        <v>5</v>
      </c>
      <c r="B788" t="s">
        <v>392</v>
      </c>
      <c r="C788" t="s">
        <v>135</v>
      </c>
      <c r="D788" s="3">
        <f>HYPERLINK("https://szao.dolgi.msk.ru/account/3470416223/", 3470416223)</f>
        <v>3470416223</v>
      </c>
      <c r="E788">
        <v>113400.31</v>
      </c>
    </row>
    <row r="789" spans="1:5" x14ac:dyDescent="0.25">
      <c r="A789" t="s">
        <v>5</v>
      </c>
      <c r="B789" t="s">
        <v>393</v>
      </c>
      <c r="C789" t="s">
        <v>11</v>
      </c>
      <c r="D789" s="3">
        <f>HYPERLINK("https://szao.dolgi.msk.ru/account/3470185429/", 3470185429)</f>
        <v>3470185429</v>
      </c>
      <c r="E789">
        <v>9915.39</v>
      </c>
    </row>
    <row r="790" spans="1:5" x14ac:dyDescent="0.25">
      <c r="A790" t="s">
        <v>5</v>
      </c>
      <c r="B790" t="s">
        <v>393</v>
      </c>
      <c r="C790" t="s">
        <v>11</v>
      </c>
      <c r="D790" s="3">
        <f>HYPERLINK("https://szao.dolgi.msk.ru/account/3470484736/", 3470484736)</f>
        <v>3470484736</v>
      </c>
      <c r="E790">
        <v>37463.99</v>
      </c>
    </row>
    <row r="791" spans="1:5" x14ac:dyDescent="0.25">
      <c r="A791" t="s">
        <v>5</v>
      </c>
      <c r="B791" t="s">
        <v>393</v>
      </c>
      <c r="C791" t="s">
        <v>158</v>
      </c>
      <c r="D791" s="3">
        <f>HYPERLINK("https://szao.dolgi.msk.ru/account/3470185509/", 3470185509)</f>
        <v>3470185509</v>
      </c>
      <c r="E791">
        <v>29710.11</v>
      </c>
    </row>
    <row r="792" spans="1:5" x14ac:dyDescent="0.25">
      <c r="A792" t="s">
        <v>5</v>
      </c>
      <c r="B792" t="s">
        <v>393</v>
      </c>
      <c r="C792" t="s">
        <v>60</v>
      </c>
      <c r="D792" s="3">
        <f>HYPERLINK("https://szao.dolgi.msk.ru/account/3470185592/", 3470185592)</f>
        <v>3470185592</v>
      </c>
      <c r="E792">
        <v>30622.49</v>
      </c>
    </row>
    <row r="793" spans="1:5" x14ac:dyDescent="0.25">
      <c r="A793" t="s">
        <v>5</v>
      </c>
      <c r="B793" t="s">
        <v>393</v>
      </c>
      <c r="C793" t="s">
        <v>78</v>
      </c>
      <c r="D793" s="3">
        <f>HYPERLINK("https://szao.dolgi.msk.ru/account/3470185613/", 3470185613)</f>
        <v>3470185613</v>
      </c>
      <c r="E793">
        <v>66700.13</v>
      </c>
    </row>
    <row r="794" spans="1:5" x14ac:dyDescent="0.25">
      <c r="A794" t="s">
        <v>5</v>
      </c>
      <c r="B794" t="s">
        <v>393</v>
      </c>
      <c r="C794" t="s">
        <v>136</v>
      </c>
      <c r="D794" s="3">
        <f>HYPERLINK("https://szao.dolgi.msk.ru/account/3470185779/", 3470185779)</f>
        <v>3470185779</v>
      </c>
      <c r="E794">
        <v>21103.32</v>
      </c>
    </row>
    <row r="795" spans="1:5" x14ac:dyDescent="0.25">
      <c r="A795" t="s">
        <v>5</v>
      </c>
      <c r="B795" t="s">
        <v>393</v>
      </c>
      <c r="C795" t="s">
        <v>254</v>
      </c>
      <c r="D795" s="3">
        <f>HYPERLINK("https://szao.dolgi.msk.ru/account/3470185795/", 3470185795)</f>
        <v>3470185795</v>
      </c>
      <c r="E795">
        <v>199345.24</v>
      </c>
    </row>
    <row r="796" spans="1:5" x14ac:dyDescent="0.25">
      <c r="A796" t="s">
        <v>5</v>
      </c>
      <c r="B796" t="s">
        <v>393</v>
      </c>
      <c r="C796" t="s">
        <v>54</v>
      </c>
      <c r="D796" s="3">
        <f>HYPERLINK("https://szao.dolgi.msk.ru/account/3470185955/", 3470185955)</f>
        <v>3470185955</v>
      </c>
      <c r="E796">
        <v>52962.79</v>
      </c>
    </row>
    <row r="797" spans="1:5" x14ac:dyDescent="0.25">
      <c r="A797" t="s">
        <v>5</v>
      </c>
      <c r="B797" t="s">
        <v>393</v>
      </c>
      <c r="C797" t="s">
        <v>55</v>
      </c>
      <c r="D797" s="3">
        <f>HYPERLINK("https://szao.dolgi.msk.ru/account/3470185963/", 3470185963)</f>
        <v>3470185963</v>
      </c>
      <c r="E797">
        <v>53182.68</v>
      </c>
    </row>
    <row r="798" spans="1:5" x14ac:dyDescent="0.25">
      <c r="A798" t="s">
        <v>5</v>
      </c>
      <c r="B798" t="s">
        <v>393</v>
      </c>
      <c r="C798" t="s">
        <v>84</v>
      </c>
      <c r="D798" s="3">
        <f>HYPERLINK("https://szao.dolgi.msk.ru/account/3470185971/", 3470185971)</f>
        <v>3470185971</v>
      </c>
      <c r="E798">
        <v>7523.55</v>
      </c>
    </row>
    <row r="799" spans="1:5" x14ac:dyDescent="0.25">
      <c r="A799" t="s">
        <v>5</v>
      </c>
      <c r="B799" t="s">
        <v>393</v>
      </c>
      <c r="C799" t="s">
        <v>56</v>
      </c>
      <c r="D799" s="3">
        <f>HYPERLINK("https://szao.dolgi.msk.ru/account/3470186093/", 3470186093)</f>
        <v>3470186093</v>
      </c>
      <c r="E799">
        <v>165952.13</v>
      </c>
    </row>
    <row r="800" spans="1:5" x14ac:dyDescent="0.25">
      <c r="A800" t="s">
        <v>5</v>
      </c>
      <c r="B800" t="s">
        <v>393</v>
      </c>
      <c r="C800" t="s">
        <v>394</v>
      </c>
      <c r="D800" s="3">
        <f>HYPERLINK("https://szao.dolgi.msk.ru/account/3470185197/", 3470185197)</f>
        <v>3470185197</v>
      </c>
      <c r="E800">
        <v>190750.46</v>
      </c>
    </row>
    <row r="801" spans="1:5" x14ac:dyDescent="0.25">
      <c r="A801" t="s">
        <v>5</v>
      </c>
      <c r="B801" t="s">
        <v>395</v>
      </c>
      <c r="C801" t="s">
        <v>13</v>
      </c>
      <c r="D801" s="3">
        <f>HYPERLINK("https://szao.dolgi.msk.ru/account/3470187707/", 3470187707)</f>
        <v>3470187707</v>
      </c>
      <c r="E801">
        <v>13331.1</v>
      </c>
    </row>
    <row r="802" spans="1:5" x14ac:dyDescent="0.25">
      <c r="A802" t="s">
        <v>5</v>
      </c>
      <c r="B802" t="s">
        <v>395</v>
      </c>
      <c r="C802" t="s">
        <v>77</v>
      </c>
      <c r="D802" s="3">
        <f>HYPERLINK("https://szao.dolgi.msk.ru/account/3470186886/", 3470186886)</f>
        <v>3470186886</v>
      </c>
      <c r="E802">
        <v>29997.43</v>
      </c>
    </row>
    <row r="803" spans="1:5" x14ac:dyDescent="0.25">
      <c r="A803" t="s">
        <v>5</v>
      </c>
      <c r="B803" t="s">
        <v>395</v>
      </c>
      <c r="C803" t="s">
        <v>250</v>
      </c>
      <c r="D803" s="3">
        <f>HYPERLINK("https://szao.dolgi.msk.ru/account/3470186982/", 3470186982)</f>
        <v>3470186982</v>
      </c>
      <c r="E803">
        <v>103983.03999999999</v>
      </c>
    </row>
    <row r="804" spans="1:5" x14ac:dyDescent="0.25">
      <c r="A804" t="s">
        <v>5</v>
      </c>
      <c r="B804" t="s">
        <v>395</v>
      </c>
      <c r="C804" t="s">
        <v>396</v>
      </c>
      <c r="D804" s="3">
        <f>HYPERLINK("https://szao.dolgi.msk.ru/account/3470187344/", 3470187344)</f>
        <v>3470187344</v>
      </c>
      <c r="E804">
        <v>41455.379999999997</v>
      </c>
    </row>
    <row r="805" spans="1:5" x14ac:dyDescent="0.25">
      <c r="A805" t="s">
        <v>5</v>
      </c>
      <c r="B805" t="s">
        <v>397</v>
      </c>
      <c r="C805" t="s">
        <v>398</v>
      </c>
      <c r="D805" s="3">
        <f>HYPERLINK("https://szao.dolgi.msk.ru/account/3470188777/", 3470188777)</f>
        <v>3470188777</v>
      </c>
      <c r="E805">
        <v>22848.43</v>
      </c>
    </row>
    <row r="806" spans="1:5" x14ac:dyDescent="0.25">
      <c r="A806" t="s">
        <v>5</v>
      </c>
      <c r="B806" t="s">
        <v>397</v>
      </c>
      <c r="C806" t="s">
        <v>399</v>
      </c>
      <c r="D806" s="3">
        <f>HYPERLINK("https://szao.dolgi.msk.ru/account/3470188945/", 3470188945)</f>
        <v>3470188945</v>
      </c>
      <c r="E806">
        <v>218151.99</v>
      </c>
    </row>
    <row r="807" spans="1:5" x14ac:dyDescent="0.25">
      <c r="A807" t="s">
        <v>5</v>
      </c>
      <c r="B807" t="s">
        <v>397</v>
      </c>
      <c r="C807" t="s">
        <v>400</v>
      </c>
      <c r="D807" s="3">
        <f>HYPERLINK("https://szao.dolgi.msk.ru/account/3470188996/", 3470188996)</f>
        <v>3470188996</v>
      </c>
      <c r="E807">
        <v>18757.939999999999</v>
      </c>
    </row>
    <row r="808" spans="1:5" x14ac:dyDescent="0.25">
      <c r="A808" t="s">
        <v>5</v>
      </c>
      <c r="B808" t="s">
        <v>397</v>
      </c>
      <c r="C808" t="s">
        <v>177</v>
      </c>
      <c r="D808" s="3">
        <f>HYPERLINK("https://szao.dolgi.msk.ru/account/3470189059/", 3470189059)</f>
        <v>3470189059</v>
      </c>
      <c r="E808">
        <v>106037.46</v>
      </c>
    </row>
    <row r="809" spans="1:5" x14ac:dyDescent="0.25">
      <c r="A809" t="s">
        <v>5</v>
      </c>
      <c r="B809" t="s">
        <v>397</v>
      </c>
      <c r="C809" t="s">
        <v>38</v>
      </c>
      <c r="D809" s="3">
        <f>HYPERLINK("https://szao.dolgi.msk.ru/account/3470189358/", 3470189358)</f>
        <v>3470189358</v>
      </c>
      <c r="E809">
        <v>4672.53</v>
      </c>
    </row>
    <row r="810" spans="1:5" x14ac:dyDescent="0.25">
      <c r="A810" t="s">
        <v>5</v>
      </c>
      <c r="B810" t="s">
        <v>397</v>
      </c>
      <c r="C810" t="s">
        <v>40</v>
      </c>
      <c r="D810" s="3">
        <f>HYPERLINK("https://szao.dolgi.msk.ru/account/3470189737/", 3470189737)</f>
        <v>3470189737</v>
      </c>
      <c r="E810">
        <v>46013.11</v>
      </c>
    </row>
    <row r="811" spans="1:5" x14ac:dyDescent="0.25">
      <c r="A811" t="s">
        <v>5</v>
      </c>
      <c r="B811" t="s">
        <v>401</v>
      </c>
      <c r="C811" t="s">
        <v>282</v>
      </c>
      <c r="D811" s="3">
        <f>HYPERLINK("https://szao.dolgi.msk.ru/account/3470191562/", 3470191562)</f>
        <v>3470191562</v>
      </c>
      <c r="E811">
        <v>178952.02</v>
      </c>
    </row>
    <row r="812" spans="1:5" x14ac:dyDescent="0.25">
      <c r="A812" t="s">
        <v>5</v>
      </c>
      <c r="B812" t="s">
        <v>401</v>
      </c>
      <c r="C812" t="s">
        <v>402</v>
      </c>
      <c r="D812" s="3">
        <f>HYPERLINK("https://szao.dolgi.msk.ru/account/3470191271/", 3470191271)</f>
        <v>3470191271</v>
      </c>
      <c r="E812">
        <v>268312.82</v>
      </c>
    </row>
    <row r="813" spans="1:5" x14ac:dyDescent="0.25">
      <c r="A813" t="s">
        <v>5</v>
      </c>
      <c r="B813" t="s">
        <v>403</v>
      </c>
      <c r="C813" t="s">
        <v>55</v>
      </c>
      <c r="D813" s="3">
        <f>HYPERLINK("https://szao.dolgi.msk.ru/account/3470194675/", 3470194675)</f>
        <v>3470194675</v>
      </c>
      <c r="E813">
        <v>9695.76</v>
      </c>
    </row>
    <row r="814" spans="1:5" x14ac:dyDescent="0.25">
      <c r="A814" t="s">
        <v>5</v>
      </c>
      <c r="B814" t="s">
        <v>403</v>
      </c>
      <c r="C814" t="s">
        <v>143</v>
      </c>
      <c r="D814" s="3">
        <f>HYPERLINK("https://szao.dolgi.msk.ru/account/3470194771/", 3470194771)</f>
        <v>3470194771</v>
      </c>
      <c r="E814">
        <v>27275.1</v>
      </c>
    </row>
    <row r="815" spans="1:5" x14ac:dyDescent="0.25">
      <c r="A815" t="s">
        <v>5</v>
      </c>
      <c r="B815" t="s">
        <v>403</v>
      </c>
      <c r="C815" t="s">
        <v>404</v>
      </c>
      <c r="D815" s="3">
        <f>HYPERLINK("https://szao.dolgi.msk.ru/account/3470193947/", 3470193947)</f>
        <v>3470193947</v>
      </c>
      <c r="E815">
        <v>2307.11</v>
      </c>
    </row>
    <row r="816" spans="1:5" x14ac:dyDescent="0.25">
      <c r="A816" t="s">
        <v>5</v>
      </c>
      <c r="B816" t="s">
        <v>405</v>
      </c>
      <c r="C816" t="s">
        <v>11</v>
      </c>
      <c r="D816" s="3">
        <f>HYPERLINK("https://szao.dolgi.msk.ru/account/3470319781/", 3470319781)</f>
        <v>3470319781</v>
      </c>
      <c r="E816">
        <v>24557.24</v>
      </c>
    </row>
    <row r="817" spans="1:5" x14ac:dyDescent="0.25">
      <c r="A817" t="s">
        <v>5</v>
      </c>
      <c r="B817" t="s">
        <v>405</v>
      </c>
      <c r="C817" t="s">
        <v>11</v>
      </c>
      <c r="D817" s="3">
        <f>HYPERLINK("https://szao.dolgi.msk.ru/account/3470319802/", 3470319802)</f>
        <v>3470319802</v>
      </c>
      <c r="E817">
        <v>10552.26</v>
      </c>
    </row>
    <row r="818" spans="1:5" x14ac:dyDescent="0.25">
      <c r="A818" t="s">
        <v>5</v>
      </c>
      <c r="B818" t="s">
        <v>405</v>
      </c>
      <c r="C818" t="s">
        <v>47</v>
      </c>
      <c r="D818" s="3">
        <f>HYPERLINK("https://szao.dolgi.msk.ru/account/3470319845/", 3470319845)</f>
        <v>3470319845</v>
      </c>
      <c r="E818">
        <v>57546.54</v>
      </c>
    </row>
    <row r="819" spans="1:5" x14ac:dyDescent="0.25">
      <c r="A819" t="s">
        <v>5</v>
      </c>
      <c r="B819" t="s">
        <v>405</v>
      </c>
      <c r="C819" t="s">
        <v>47</v>
      </c>
      <c r="D819" s="3">
        <f>HYPERLINK("https://szao.dolgi.msk.ru/account/3470319888/", 3470319888)</f>
        <v>3470319888</v>
      </c>
      <c r="E819">
        <v>50125.79</v>
      </c>
    </row>
    <row r="820" spans="1:5" x14ac:dyDescent="0.25">
      <c r="A820" t="s">
        <v>5</v>
      </c>
      <c r="B820" t="s">
        <v>406</v>
      </c>
      <c r="C820" t="s">
        <v>8</v>
      </c>
      <c r="D820" s="3">
        <f>HYPERLINK("https://szao.dolgi.msk.ru/account/3470195803/", 3470195803)</f>
        <v>3470195803</v>
      </c>
      <c r="E820">
        <v>177704.31</v>
      </c>
    </row>
    <row r="821" spans="1:5" x14ac:dyDescent="0.25">
      <c r="A821" t="s">
        <v>5</v>
      </c>
      <c r="B821" t="s">
        <v>406</v>
      </c>
      <c r="C821" t="s">
        <v>282</v>
      </c>
      <c r="D821" s="3">
        <f>HYPERLINK("https://szao.dolgi.msk.ru/account/3470196216/", 3470196216)</f>
        <v>3470196216</v>
      </c>
      <c r="E821">
        <v>12122.48</v>
      </c>
    </row>
    <row r="822" spans="1:5" x14ac:dyDescent="0.25">
      <c r="A822" t="s">
        <v>5</v>
      </c>
      <c r="B822" t="s">
        <v>407</v>
      </c>
      <c r="C822" t="s">
        <v>13</v>
      </c>
      <c r="D822" s="3">
        <f>HYPERLINK("https://szao.dolgi.msk.ru/account/3470197016/", 3470197016)</f>
        <v>3470197016</v>
      </c>
      <c r="E822">
        <v>19242.580000000002</v>
      </c>
    </row>
    <row r="823" spans="1:5" x14ac:dyDescent="0.25">
      <c r="A823" t="s">
        <v>5</v>
      </c>
      <c r="B823" t="s">
        <v>407</v>
      </c>
      <c r="C823" t="s">
        <v>59</v>
      </c>
      <c r="D823" s="3">
        <f>HYPERLINK("https://szao.dolgi.msk.ru/account/3470197104/", 3470197104)</f>
        <v>3470197104</v>
      </c>
      <c r="E823">
        <v>23650.560000000001</v>
      </c>
    </row>
    <row r="824" spans="1:5" x14ac:dyDescent="0.25">
      <c r="A824" t="s">
        <v>5</v>
      </c>
      <c r="B824" t="s">
        <v>407</v>
      </c>
      <c r="C824" t="s">
        <v>157</v>
      </c>
      <c r="D824" s="3">
        <f>HYPERLINK("https://szao.dolgi.msk.ru/account/3470314032/", 3470314032)</f>
        <v>3470314032</v>
      </c>
      <c r="E824">
        <v>19405.64</v>
      </c>
    </row>
    <row r="825" spans="1:5" x14ac:dyDescent="0.25">
      <c r="A825" t="s">
        <v>5</v>
      </c>
      <c r="B825" t="s">
        <v>408</v>
      </c>
      <c r="C825" t="s">
        <v>77</v>
      </c>
      <c r="D825" s="3">
        <f>HYPERLINK("https://szao.dolgi.msk.ru/account/3470416768/", 3470416768)</f>
        <v>3470416768</v>
      </c>
      <c r="E825">
        <v>153448.46</v>
      </c>
    </row>
    <row r="826" spans="1:5" x14ac:dyDescent="0.25">
      <c r="A826" t="s">
        <v>5</v>
      </c>
      <c r="B826" t="s">
        <v>409</v>
      </c>
      <c r="C826" t="s">
        <v>24</v>
      </c>
      <c r="D826" s="3">
        <f>HYPERLINK("https://szao.dolgi.msk.ru/account/3470197753/", 3470197753)</f>
        <v>3470197753</v>
      </c>
      <c r="E826">
        <v>54752.65</v>
      </c>
    </row>
    <row r="827" spans="1:5" x14ac:dyDescent="0.25">
      <c r="A827" t="s">
        <v>5</v>
      </c>
      <c r="B827" t="s">
        <v>409</v>
      </c>
      <c r="C827" t="s">
        <v>157</v>
      </c>
      <c r="D827" s="3">
        <f>HYPERLINK("https://szao.dolgi.msk.ru/account/3470197358/", 3470197358)</f>
        <v>3470197358</v>
      </c>
      <c r="E827">
        <v>9760.24</v>
      </c>
    </row>
    <row r="828" spans="1:5" x14ac:dyDescent="0.25">
      <c r="A828" t="s">
        <v>5</v>
      </c>
      <c r="B828" t="s">
        <v>409</v>
      </c>
      <c r="C828" t="s">
        <v>190</v>
      </c>
      <c r="D828" s="3">
        <f>HYPERLINK("https://szao.dolgi.msk.ru/account/3470197657/", 3470197657)</f>
        <v>3470197657</v>
      </c>
      <c r="E828">
        <v>49156.86</v>
      </c>
    </row>
    <row r="829" spans="1:5" x14ac:dyDescent="0.25">
      <c r="A829" t="s">
        <v>5</v>
      </c>
      <c r="B829" t="s">
        <v>410</v>
      </c>
      <c r="C829" t="s">
        <v>8</v>
      </c>
      <c r="D829" s="3">
        <f>HYPERLINK("https://szao.dolgi.msk.ru/account/3470197999/", 3470197999)</f>
        <v>3470197999</v>
      </c>
      <c r="E829">
        <v>90033.74</v>
      </c>
    </row>
    <row r="830" spans="1:5" x14ac:dyDescent="0.25">
      <c r="A830" t="s">
        <v>5</v>
      </c>
      <c r="B830" t="s">
        <v>410</v>
      </c>
      <c r="C830" t="s">
        <v>8</v>
      </c>
      <c r="D830" s="3">
        <f>HYPERLINK("https://szao.dolgi.msk.ru/account/3470532806/", 3470532806)</f>
        <v>3470532806</v>
      </c>
      <c r="E830">
        <v>10266.33</v>
      </c>
    </row>
    <row r="831" spans="1:5" x14ac:dyDescent="0.25">
      <c r="A831" t="s">
        <v>5</v>
      </c>
      <c r="B831" t="s">
        <v>410</v>
      </c>
      <c r="C831" t="s">
        <v>47</v>
      </c>
      <c r="D831" s="3">
        <f>HYPERLINK("https://szao.dolgi.msk.ru/account/3470198406/", 3470198406)</f>
        <v>3470198406</v>
      </c>
      <c r="E831">
        <v>39031.550000000003</v>
      </c>
    </row>
    <row r="832" spans="1:5" x14ac:dyDescent="0.25">
      <c r="A832" t="s">
        <v>5</v>
      </c>
      <c r="B832" t="s">
        <v>410</v>
      </c>
      <c r="C832" t="s">
        <v>155</v>
      </c>
      <c r="D832" s="3">
        <f>HYPERLINK("https://szao.dolgi.msk.ru/account/3470198166/", 3470198166)</f>
        <v>3470198166</v>
      </c>
      <c r="E832">
        <v>13117.49</v>
      </c>
    </row>
    <row r="833" spans="1:5" x14ac:dyDescent="0.25">
      <c r="A833" t="s">
        <v>5</v>
      </c>
      <c r="B833" t="s">
        <v>410</v>
      </c>
      <c r="C833" t="s">
        <v>135</v>
      </c>
      <c r="D833" s="3">
        <f>HYPERLINK("https://szao.dolgi.msk.ru/account/3470198238/", 3470198238)</f>
        <v>3470198238</v>
      </c>
      <c r="E833">
        <v>27472.799999999999</v>
      </c>
    </row>
    <row r="834" spans="1:5" x14ac:dyDescent="0.25">
      <c r="A834" t="s">
        <v>5</v>
      </c>
      <c r="B834" t="s">
        <v>410</v>
      </c>
      <c r="C834" t="s">
        <v>136</v>
      </c>
      <c r="D834" s="3">
        <f>HYPERLINK("https://szao.dolgi.msk.ru/account/3470198502/", 3470198502)</f>
        <v>3470198502</v>
      </c>
      <c r="E834">
        <v>76593.66</v>
      </c>
    </row>
    <row r="835" spans="1:5" x14ac:dyDescent="0.25">
      <c r="A835" t="s">
        <v>5</v>
      </c>
      <c r="B835" t="s">
        <v>410</v>
      </c>
      <c r="C835" t="s">
        <v>172</v>
      </c>
      <c r="D835" s="3">
        <f>HYPERLINK("https://szao.dolgi.msk.ru/account/3470198609/", 3470198609)</f>
        <v>3470198609</v>
      </c>
      <c r="E835">
        <v>17096.16</v>
      </c>
    </row>
    <row r="836" spans="1:5" x14ac:dyDescent="0.25">
      <c r="A836" t="s">
        <v>5</v>
      </c>
      <c r="B836" t="s">
        <v>410</v>
      </c>
      <c r="C836" t="s">
        <v>309</v>
      </c>
      <c r="D836" s="3">
        <f>HYPERLINK("https://szao.dolgi.msk.ru/account/3470198748/", 3470198748)</f>
        <v>3470198748</v>
      </c>
      <c r="E836">
        <v>12467.68</v>
      </c>
    </row>
    <row r="837" spans="1:5" x14ac:dyDescent="0.25">
      <c r="A837" t="s">
        <v>5</v>
      </c>
      <c r="B837" t="s">
        <v>410</v>
      </c>
      <c r="C837" t="s">
        <v>146</v>
      </c>
      <c r="D837" s="3">
        <f>HYPERLINK("https://szao.dolgi.msk.ru/account/3470198879/", 3470198879)</f>
        <v>3470198879</v>
      </c>
      <c r="E837">
        <v>76835.17</v>
      </c>
    </row>
    <row r="838" spans="1:5" x14ac:dyDescent="0.25">
      <c r="A838" t="s">
        <v>5</v>
      </c>
      <c r="B838" t="s">
        <v>411</v>
      </c>
      <c r="C838" t="s">
        <v>115</v>
      </c>
      <c r="D838" s="3">
        <f>HYPERLINK("https://szao.dolgi.msk.ru/account/3470199097/", 3470199097)</f>
        <v>3470199097</v>
      </c>
      <c r="E838">
        <v>15794.99</v>
      </c>
    </row>
    <row r="839" spans="1:5" x14ac:dyDescent="0.25">
      <c r="A839" t="s">
        <v>5</v>
      </c>
      <c r="B839" t="s">
        <v>411</v>
      </c>
      <c r="C839" t="s">
        <v>160</v>
      </c>
      <c r="D839" s="3">
        <f>HYPERLINK("https://szao.dolgi.msk.ru/account/3470199185/", 3470199185)</f>
        <v>3470199185</v>
      </c>
      <c r="E839">
        <v>17344.759999999998</v>
      </c>
    </row>
    <row r="840" spans="1:5" x14ac:dyDescent="0.25">
      <c r="A840" t="s">
        <v>5</v>
      </c>
      <c r="B840" t="s">
        <v>411</v>
      </c>
      <c r="C840" t="s">
        <v>190</v>
      </c>
      <c r="D840" s="3">
        <f>HYPERLINK("https://szao.dolgi.msk.ru/account/3470199425/", 3470199425)</f>
        <v>3470199425</v>
      </c>
      <c r="E840">
        <v>296607</v>
      </c>
    </row>
    <row r="841" spans="1:5" x14ac:dyDescent="0.25">
      <c r="A841" t="s">
        <v>5</v>
      </c>
      <c r="B841" t="s">
        <v>411</v>
      </c>
      <c r="C841" t="s">
        <v>79</v>
      </c>
      <c r="D841" s="3">
        <f>HYPERLINK("https://szao.dolgi.msk.ru/account/3470199468/", 3470199468)</f>
        <v>3470199468</v>
      </c>
      <c r="E841">
        <v>397925.75</v>
      </c>
    </row>
    <row r="842" spans="1:5" x14ac:dyDescent="0.25">
      <c r="A842" t="s">
        <v>5</v>
      </c>
      <c r="B842" t="s">
        <v>411</v>
      </c>
      <c r="C842" t="s">
        <v>9</v>
      </c>
      <c r="D842" s="3">
        <f>HYPERLINK("https://szao.dolgi.msk.ru/account/3470199492/", 3470199492)</f>
        <v>3470199492</v>
      </c>
      <c r="E842">
        <v>52230.32</v>
      </c>
    </row>
    <row r="843" spans="1:5" x14ac:dyDescent="0.25">
      <c r="A843" t="s">
        <v>5</v>
      </c>
      <c r="B843" t="s">
        <v>411</v>
      </c>
      <c r="C843" t="s">
        <v>143</v>
      </c>
      <c r="D843" s="3">
        <f>HYPERLINK("https://szao.dolgi.msk.ru/account/3470199839/", 3470199839)</f>
        <v>3470199839</v>
      </c>
      <c r="E843">
        <v>171183.09</v>
      </c>
    </row>
    <row r="844" spans="1:5" x14ac:dyDescent="0.25">
      <c r="A844" t="s">
        <v>5</v>
      </c>
      <c r="B844" t="s">
        <v>412</v>
      </c>
      <c r="C844" t="s">
        <v>160</v>
      </c>
      <c r="D844" s="3">
        <f>HYPERLINK("https://szao.dolgi.msk.ru/account/3470200078/", 3470200078)</f>
        <v>3470200078</v>
      </c>
      <c r="E844">
        <v>10249.42</v>
      </c>
    </row>
    <row r="845" spans="1:5" x14ac:dyDescent="0.25">
      <c r="A845" t="s">
        <v>5</v>
      </c>
      <c r="B845" t="s">
        <v>412</v>
      </c>
      <c r="C845" t="s">
        <v>120</v>
      </c>
      <c r="D845" s="3">
        <f>HYPERLINK("https://szao.dolgi.msk.ru/account/3470539784/", 3470539784)</f>
        <v>3470539784</v>
      </c>
      <c r="E845">
        <v>44838.51</v>
      </c>
    </row>
    <row r="846" spans="1:5" x14ac:dyDescent="0.25">
      <c r="A846" t="s">
        <v>5</v>
      </c>
      <c r="B846" t="s">
        <v>412</v>
      </c>
      <c r="C846" t="s">
        <v>14</v>
      </c>
      <c r="D846" s="3">
        <f>HYPERLINK("https://szao.dolgi.msk.ru/account/3470200676/", 3470200676)</f>
        <v>3470200676</v>
      </c>
      <c r="E846">
        <v>17610.810000000001</v>
      </c>
    </row>
    <row r="847" spans="1:5" x14ac:dyDescent="0.25">
      <c r="A847" t="s">
        <v>5</v>
      </c>
      <c r="B847" t="s">
        <v>412</v>
      </c>
      <c r="C847" t="s">
        <v>187</v>
      </c>
      <c r="D847" s="3">
        <f>HYPERLINK("https://szao.dolgi.msk.ru/account/3470200721/", 3470200721)</f>
        <v>3470200721</v>
      </c>
      <c r="E847">
        <v>110798</v>
      </c>
    </row>
    <row r="848" spans="1:5" x14ac:dyDescent="0.25">
      <c r="A848" t="s">
        <v>5</v>
      </c>
      <c r="B848" t="s">
        <v>413</v>
      </c>
      <c r="C848" t="s">
        <v>24</v>
      </c>
      <c r="D848" s="3">
        <f>HYPERLINK("https://szao.dolgi.msk.ru/account/3470201433/", 3470201433)</f>
        <v>3470201433</v>
      </c>
      <c r="E848">
        <v>28822.87</v>
      </c>
    </row>
    <row r="849" spans="1:5" x14ac:dyDescent="0.25">
      <c r="A849" t="s">
        <v>5</v>
      </c>
      <c r="B849" t="s">
        <v>413</v>
      </c>
      <c r="C849" t="s">
        <v>140</v>
      </c>
      <c r="D849" s="3">
        <f>HYPERLINK("https://szao.dolgi.msk.ru/account/3470323158/", 3470323158)</f>
        <v>3470323158</v>
      </c>
      <c r="E849">
        <v>22975.72</v>
      </c>
    </row>
    <row r="850" spans="1:5" x14ac:dyDescent="0.25">
      <c r="A850" t="s">
        <v>5</v>
      </c>
      <c r="B850" t="s">
        <v>413</v>
      </c>
      <c r="C850" t="s">
        <v>309</v>
      </c>
      <c r="D850" s="3">
        <f>HYPERLINK("https://szao.dolgi.msk.ru/account/3470201679/", 3470201679)</f>
        <v>3470201679</v>
      </c>
      <c r="E850">
        <v>540943.4</v>
      </c>
    </row>
    <row r="851" spans="1:5" x14ac:dyDescent="0.25">
      <c r="A851" t="s">
        <v>5</v>
      </c>
      <c r="B851" t="s">
        <v>414</v>
      </c>
      <c r="C851" t="s">
        <v>11</v>
      </c>
      <c r="D851" s="3">
        <f>HYPERLINK("https://szao.dolgi.msk.ru/account/3470201919/", 3470201919)</f>
        <v>3470201919</v>
      </c>
      <c r="E851">
        <v>38083.339999999997</v>
      </c>
    </row>
    <row r="852" spans="1:5" x14ac:dyDescent="0.25">
      <c r="A852" t="s">
        <v>5</v>
      </c>
      <c r="B852" t="s">
        <v>414</v>
      </c>
      <c r="C852" t="s">
        <v>7</v>
      </c>
      <c r="D852" s="3">
        <f>HYPERLINK("https://szao.dolgi.msk.ru/account/3470201855/", 3470201855)</f>
        <v>3470201855</v>
      </c>
      <c r="E852">
        <v>153038.25</v>
      </c>
    </row>
    <row r="853" spans="1:5" x14ac:dyDescent="0.25">
      <c r="A853" t="s">
        <v>5</v>
      </c>
      <c r="B853" t="s">
        <v>414</v>
      </c>
      <c r="C853" t="s">
        <v>79</v>
      </c>
      <c r="D853" s="3">
        <f>HYPERLINK("https://szao.dolgi.msk.ru/account/3470202233/", 3470202233)</f>
        <v>3470202233</v>
      </c>
      <c r="E853">
        <v>79764.639999999999</v>
      </c>
    </row>
    <row r="854" spans="1:5" x14ac:dyDescent="0.25">
      <c r="A854" t="s">
        <v>5</v>
      </c>
      <c r="B854" t="s">
        <v>414</v>
      </c>
      <c r="C854" t="s">
        <v>84</v>
      </c>
      <c r="D854" s="3">
        <f>HYPERLINK("https://szao.dolgi.msk.ru/account/3470202487/", 3470202487)</f>
        <v>3470202487</v>
      </c>
      <c r="E854">
        <v>16748.03</v>
      </c>
    </row>
    <row r="855" spans="1:5" x14ac:dyDescent="0.25">
      <c r="A855" t="s">
        <v>5</v>
      </c>
      <c r="B855" t="s">
        <v>415</v>
      </c>
      <c r="C855" t="s">
        <v>64</v>
      </c>
      <c r="D855" s="3">
        <f>HYPERLINK("https://szao.dolgi.msk.ru/account/3470203308/", 3470203308)</f>
        <v>3470203308</v>
      </c>
      <c r="E855">
        <v>32254.5</v>
      </c>
    </row>
    <row r="856" spans="1:5" x14ac:dyDescent="0.25">
      <c r="A856" t="s">
        <v>5</v>
      </c>
      <c r="B856" t="s">
        <v>415</v>
      </c>
      <c r="C856" t="s">
        <v>160</v>
      </c>
      <c r="D856" s="3">
        <f>HYPERLINK("https://szao.dolgi.msk.ru/account/3470204693/", 3470204693)</f>
        <v>3470204693</v>
      </c>
      <c r="E856">
        <v>8364.0300000000007</v>
      </c>
    </row>
    <row r="857" spans="1:5" x14ac:dyDescent="0.25">
      <c r="A857" t="s">
        <v>5</v>
      </c>
      <c r="B857" t="s">
        <v>415</v>
      </c>
      <c r="C857" t="s">
        <v>145</v>
      </c>
      <c r="D857" s="3">
        <f>HYPERLINK("https://szao.dolgi.msk.ru/account/3470205063/", 3470205063)</f>
        <v>3470205063</v>
      </c>
      <c r="E857">
        <v>7694.34</v>
      </c>
    </row>
    <row r="858" spans="1:5" x14ac:dyDescent="0.25">
      <c r="A858" t="s">
        <v>5</v>
      </c>
      <c r="B858" t="s">
        <v>415</v>
      </c>
      <c r="C858" t="s">
        <v>244</v>
      </c>
      <c r="D858" s="3">
        <f>HYPERLINK("https://szao.dolgi.msk.ru/account/3470205215/", 3470205215)</f>
        <v>3470205215</v>
      </c>
      <c r="E858">
        <v>10609.64</v>
      </c>
    </row>
    <row r="859" spans="1:5" x14ac:dyDescent="0.25">
      <c r="A859" t="s">
        <v>5</v>
      </c>
      <c r="B859" t="s">
        <v>415</v>
      </c>
      <c r="C859" t="s">
        <v>56</v>
      </c>
      <c r="D859" s="3">
        <f>HYPERLINK("https://szao.dolgi.msk.ru/account/3470205485/", 3470205485)</f>
        <v>3470205485</v>
      </c>
      <c r="E859">
        <v>175192.28</v>
      </c>
    </row>
    <row r="860" spans="1:5" x14ac:dyDescent="0.25">
      <c r="A860" t="s">
        <v>5</v>
      </c>
      <c r="B860" t="s">
        <v>415</v>
      </c>
      <c r="C860" t="s">
        <v>215</v>
      </c>
      <c r="D860" s="3">
        <f>HYPERLINK("https://szao.dolgi.msk.ru/account/3470205645/", 3470205645)</f>
        <v>3470205645</v>
      </c>
      <c r="E860">
        <v>36465.980000000003</v>
      </c>
    </row>
    <row r="861" spans="1:5" x14ac:dyDescent="0.25">
      <c r="A861" t="s">
        <v>5</v>
      </c>
      <c r="B861" t="s">
        <v>415</v>
      </c>
      <c r="C861" t="s">
        <v>10</v>
      </c>
      <c r="D861" s="3">
        <f>HYPERLINK("https://szao.dolgi.msk.ru/account/3470205733/", 3470205733)</f>
        <v>3470205733</v>
      </c>
      <c r="E861">
        <v>21927.68</v>
      </c>
    </row>
    <row r="862" spans="1:5" x14ac:dyDescent="0.25">
      <c r="A862" t="s">
        <v>5</v>
      </c>
      <c r="B862" t="s">
        <v>415</v>
      </c>
      <c r="C862" t="s">
        <v>17</v>
      </c>
      <c r="D862" s="3">
        <f>HYPERLINK("https://szao.dolgi.msk.ru/account/3470202911/", 3470202911)</f>
        <v>3470202911</v>
      </c>
      <c r="E862">
        <v>13535.44</v>
      </c>
    </row>
    <row r="863" spans="1:5" x14ac:dyDescent="0.25">
      <c r="A863" t="s">
        <v>5</v>
      </c>
      <c r="B863" t="s">
        <v>415</v>
      </c>
      <c r="C863" t="s">
        <v>416</v>
      </c>
      <c r="D863" s="3">
        <f>HYPERLINK("https://szao.dolgi.msk.ru/account/3470202962/", 3470202962)</f>
        <v>3470202962</v>
      </c>
      <c r="E863">
        <v>31605.17</v>
      </c>
    </row>
    <row r="864" spans="1:5" x14ac:dyDescent="0.25">
      <c r="A864" t="s">
        <v>5</v>
      </c>
      <c r="B864" t="s">
        <v>415</v>
      </c>
      <c r="C864" t="s">
        <v>248</v>
      </c>
      <c r="D864" s="3">
        <f>HYPERLINK("https://szao.dolgi.msk.ru/account/3470203105/", 3470203105)</f>
        <v>3470203105</v>
      </c>
      <c r="E864">
        <v>18957.62</v>
      </c>
    </row>
    <row r="865" spans="1:5" x14ac:dyDescent="0.25">
      <c r="A865" t="s">
        <v>5</v>
      </c>
      <c r="B865" t="s">
        <v>415</v>
      </c>
      <c r="C865" t="s">
        <v>235</v>
      </c>
      <c r="D865" s="3">
        <f>HYPERLINK("https://szao.dolgi.msk.ru/account/3470203412/", 3470203412)</f>
        <v>3470203412</v>
      </c>
      <c r="E865">
        <v>14234.34</v>
      </c>
    </row>
    <row r="866" spans="1:5" x14ac:dyDescent="0.25">
      <c r="A866" t="s">
        <v>5</v>
      </c>
      <c r="B866" t="s">
        <v>415</v>
      </c>
      <c r="C866" t="s">
        <v>417</v>
      </c>
      <c r="D866" s="3">
        <f>HYPERLINK("https://szao.dolgi.msk.ru/account/3470203551/", 3470203551)</f>
        <v>3470203551</v>
      </c>
      <c r="E866">
        <v>6506.91</v>
      </c>
    </row>
    <row r="867" spans="1:5" x14ac:dyDescent="0.25">
      <c r="A867" t="s">
        <v>5</v>
      </c>
      <c r="B867" t="s">
        <v>415</v>
      </c>
      <c r="C867" t="s">
        <v>130</v>
      </c>
      <c r="D867" s="3">
        <f>HYPERLINK("https://szao.dolgi.msk.ru/account/3470203615/", 3470203615)</f>
        <v>3470203615</v>
      </c>
      <c r="E867">
        <v>15622.97</v>
      </c>
    </row>
    <row r="868" spans="1:5" x14ac:dyDescent="0.25">
      <c r="A868" t="s">
        <v>5</v>
      </c>
      <c r="B868" t="s">
        <v>415</v>
      </c>
      <c r="C868" t="s">
        <v>418</v>
      </c>
      <c r="D868" s="3">
        <f>HYPERLINK("https://szao.dolgi.msk.ru/account/3470203869/", 3470203869)</f>
        <v>3470203869</v>
      </c>
      <c r="E868">
        <v>33999.82</v>
      </c>
    </row>
    <row r="869" spans="1:5" x14ac:dyDescent="0.25">
      <c r="A869" t="s">
        <v>5</v>
      </c>
      <c r="B869" t="s">
        <v>415</v>
      </c>
      <c r="C869" t="s">
        <v>419</v>
      </c>
      <c r="D869" s="3">
        <f>HYPERLINK("https://szao.dolgi.msk.ru/account/3470532822/", 3470532822)</f>
        <v>3470532822</v>
      </c>
      <c r="E869">
        <v>199515.44</v>
      </c>
    </row>
    <row r="870" spans="1:5" x14ac:dyDescent="0.25">
      <c r="A870" t="s">
        <v>5</v>
      </c>
      <c r="B870" t="s">
        <v>415</v>
      </c>
      <c r="C870" t="s">
        <v>420</v>
      </c>
      <c r="D870" s="3">
        <f>HYPERLINK("https://szao.dolgi.msk.ru/account/3470204343/", 3470204343)</f>
        <v>3470204343</v>
      </c>
      <c r="E870">
        <v>8555.23</v>
      </c>
    </row>
    <row r="871" spans="1:5" x14ac:dyDescent="0.25">
      <c r="A871" t="s">
        <v>5</v>
      </c>
      <c r="B871" t="s">
        <v>415</v>
      </c>
      <c r="C871" t="s">
        <v>262</v>
      </c>
      <c r="D871" s="3">
        <f>HYPERLINK("https://szao.dolgi.msk.ru/account/3470204378/", 3470204378)</f>
        <v>3470204378</v>
      </c>
      <c r="E871">
        <v>127469.31</v>
      </c>
    </row>
    <row r="872" spans="1:5" x14ac:dyDescent="0.25">
      <c r="A872" t="s">
        <v>5</v>
      </c>
      <c r="B872" t="s">
        <v>415</v>
      </c>
      <c r="C872" t="s">
        <v>421</v>
      </c>
      <c r="D872" s="3">
        <f>HYPERLINK("https://szao.dolgi.msk.ru/account/3470330737/", 3470330737)</f>
        <v>3470330737</v>
      </c>
      <c r="E872">
        <v>227034.45</v>
      </c>
    </row>
    <row r="873" spans="1:5" x14ac:dyDescent="0.25">
      <c r="A873" t="s">
        <v>5</v>
      </c>
      <c r="B873" t="s">
        <v>415</v>
      </c>
      <c r="C873" t="s">
        <v>422</v>
      </c>
      <c r="D873" s="3">
        <f>HYPERLINK("https://szao.dolgi.msk.ru/account/3470204845/", 3470204845)</f>
        <v>3470204845</v>
      </c>
      <c r="E873">
        <v>65796.38</v>
      </c>
    </row>
    <row r="874" spans="1:5" x14ac:dyDescent="0.25">
      <c r="A874" t="s">
        <v>5</v>
      </c>
      <c r="B874" t="s">
        <v>423</v>
      </c>
      <c r="C874" t="s">
        <v>8</v>
      </c>
      <c r="D874" s="3">
        <f>HYPERLINK("https://szao.dolgi.msk.ru/account/3470488921/", 3470488921)</f>
        <v>3470488921</v>
      </c>
      <c r="E874">
        <v>7577.89</v>
      </c>
    </row>
    <row r="875" spans="1:5" x14ac:dyDescent="0.25">
      <c r="A875" t="s">
        <v>5</v>
      </c>
      <c r="B875" t="s">
        <v>423</v>
      </c>
      <c r="C875" t="s">
        <v>8</v>
      </c>
      <c r="D875" s="3">
        <f>HYPERLINK("https://szao.dolgi.msk.ru/account/3470490204/", 3470490204)</f>
        <v>3470490204</v>
      </c>
      <c r="E875">
        <v>6495.26</v>
      </c>
    </row>
    <row r="876" spans="1:5" x14ac:dyDescent="0.25">
      <c r="A876" t="s">
        <v>5</v>
      </c>
      <c r="B876" t="s">
        <v>423</v>
      </c>
      <c r="C876" t="s">
        <v>8</v>
      </c>
      <c r="D876" s="3">
        <f>HYPERLINK("https://szao.dolgi.msk.ru/account/3470495144/", 3470495144)</f>
        <v>3470495144</v>
      </c>
      <c r="E876">
        <v>6465.74</v>
      </c>
    </row>
    <row r="877" spans="1:5" x14ac:dyDescent="0.25">
      <c r="A877" t="s">
        <v>5</v>
      </c>
      <c r="B877" t="s">
        <v>423</v>
      </c>
      <c r="C877" t="s">
        <v>8</v>
      </c>
      <c r="D877" s="3">
        <f>HYPERLINK("https://szao.dolgi.msk.ru/account/3470495187/", 3470495187)</f>
        <v>3470495187</v>
      </c>
      <c r="E877">
        <v>37029.949999999997</v>
      </c>
    </row>
    <row r="878" spans="1:5" x14ac:dyDescent="0.25">
      <c r="A878" t="s">
        <v>5</v>
      </c>
      <c r="B878" t="s">
        <v>423</v>
      </c>
      <c r="C878" t="s">
        <v>8</v>
      </c>
      <c r="D878" s="3">
        <f>HYPERLINK("https://szao.dolgi.msk.ru/account/3470495208/", 3470495208)</f>
        <v>3470495208</v>
      </c>
      <c r="E878">
        <v>12364.96</v>
      </c>
    </row>
    <row r="879" spans="1:5" x14ac:dyDescent="0.25">
      <c r="A879" t="s">
        <v>5</v>
      </c>
      <c r="B879" t="s">
        <v>423</v>
      </c>
      <c r="C879" t="s">
        <v>8</v>
      </c>
      <c r="D879" s="3">
        <f>HYPERLINK("https://szao.dolgi.msk.ru/account/3470495216/", 3470495216)</f>
        <v>3470495216</v>
      </c>
      <c r="E879">
        <v>28351.64</v>
      </c>
    </row>
    <row r="880" spans="1:5" x14ac:dyDescent="0.25">
      <c r="A880" t="s">
        <v>5</v>
      </c>
      <c r="B880" t="s">
        <v>423</v>
      </c>
      <c r="C880" t="s">
        <v>13</v>
      </c>
      <c r="D880" s="3">
        <f>HYPERLINK("https://szao.dolgi.msk.ru/account/3470489406/", 3470489406)</f>
        <v>3470489406</v>
      </c>
      <c r="E880">
        <v>5016.42</v>
      </c>
    </row>
    <row r="881" spans="1:5" x14ac:dyDescent="0.25">
      <c r="A881" t="s">
        <v>5</v>
      </c>
      <c r="B881" t="s">
        <v>423</v>
      </c>
      <c r="C881" t="s">
        <v>13</v>
      </c>
      <c r="D881" s="3">
        <f>HYPERLINK("https://szao.dolgi.msk.ru/account/3470489473/", 3470489473)</f>
        <v>3470489473</v>
      </c>
      <c r="E881">
        <v>4342.62</v>
      </c>
    </row>
    <row r="882" spans="1:5" x14ac:dyDescent="0.25">
      <c r="A882" t="s">
        <v>5</v>
      </c>
      <c r="B882" t="s">
        <v>423</v>
      </c>
      <c r="C882" t="s">
        <v>13</v>
      </c>
      <c r="D882" s="3">
        <f>HYPERLINK("https://szao.dolgi.msk.ru/account/3470489481/", 3470489481)</f>
        <v>3470489481</v>
      </c>
      <c r="E882">
        <v>5477.31</v>
      </c>
    </row>
    <row r="883" spans="1:5" x14ac:dyDescent="0.25">
      <c r="A883" t="s">
        <v>5</v>
      </c>
      <c r="B883" t="s">
        <v>423</v>
      </c>
      <c r="C883" t="s">
        <v>13</v>
      </c>
      <c r="D883" s="3">
        <f>HYPERLINK("https://szao.dolgi.msk.ru/account/3470495312/", 3470495312)</f>
        <v>3470495312</v>
      </c>
      <c r="E883">
        <v>93168.2</v>
      </c>
    </row>
    <row r="884" spans="1:5" x14ac:dyDescent="0.25">
      <c r="A884" t="s">
        <v>5</v>
      </c>
      <c r="B884" t="s">
        <v>423</v>
      </c>
      <c r="C884" t="s">
        <v>13</v>
      </c>
      <c r="D884" s="3">
        <f>HYPERLINK("https://szao.dolgi.msk.ru/account/3470495419/", 3470495419)</f>
        <v>3470495419</v>
      </c>
      <c r="E884">
        <v>23130.73</v>
      </c>
    </row>
    <row r="885" spans="1:5" x14ac:dyDescent="0.25">
      <c r="A885" t="s">
        <v>5</v>
      </c>
      <c r="B885" t="s">
        <v>424</v>
      </c>
      <c r="C885" t="s">
        <v>59</v>
      </c>
      <c r="D885" s="3">
        <f>HYPERLINK("https://szao.dolgi.msk.ru/account/3470206875/", 3470206875)</f>
        <v>3470206875</v>
      </c>
      <c r="E885">
        <v>24441.79</v>
      </c>
    </row>
    <row r="886" spans="1:5" x14ac:dyDescent="0.25">
      <c r="A886" t="s">
        <v>5</v>
      </c>
      <c r="B886" t="s">
        <v>424</v>
      </c>
      <c r="C886" t="s">
        <v>102</v>
      </c>
      <c r="D886" s="3">
        <f>HYPERLINK("https://szao.dolgi.msk.ru/account/3470205901/", 3470205901)</f>
        <v>3470205901</v>
      </c>
      <c r="E886">
        <v>11990.55</v>
      </c>
    </row>
    <row r="887" spans="1:5" x14ac:dyDescent="0.25">
      <c r="A887" t="s">
        <v>5</v>
      </c>
      <c r="B887" t="s">
        <v>424</v>
      </c>
      <c r="C887" t="s">
        <v>77</v>
      </c>
      <c r="D887" s="3">
        <f>HYPERLINK("https://szao.dolgi.msk.ru/account/3470205928/", 3470205928)</f>
        <v>3470205928</v>
      </c>
      <c r="E887">
        <v>22997.34</v>
      </c>
    </row>
    <row r="888" spans="1:5" x14ac:dyDescent="0.25">
      <c r="A888" t="s">
        <v>5</v>
      </c>
      <c r="B888" t="s">
        <v>424</v>
      </c>
      <c r="C888" t="s">
        <v>132</v>
      </c>
      <c r="D888" s="3">
        <f>HYPERLINK("https://szao.dolgi.msk.ru/account/3470206234/", 3470206234)</f>
        <v>3470206234</v>
      </c>
      <c r="E888">
        <v>21977.1</v>
      </c>
    </row>
    <row r="889" spans="1:5" x14ac:dyDescent="0.25">
      <c r="A889" t="s">
        <v>5</v>
      </c>
      <c r="B889" t="s">
        <v>424</v>
      </c>
      <c r="C889" t="s">
        <v>120</v>
      </c>
      <c r="D889" s="3">
        <f>HYPERLINK("https://szao.dolgi.msk.ru/account/3470206429/", 3470206429)</f>
        <v>3470206429</v>
      </c>
      <c r="E889">
        <v>13038.01</v>
      </c>
    </row>
    <row r="890" spans="1:5" x14ac:dyDescent="0.25">
      <c r="A890" t="s">
        <v>5</v>
      </c>
      <c r="B890" t="s">
        <v>424</v>
      </c>
      <c r="C890" t="s">
        <v>53</v>
      </c>
      <c r="D890" s="3">
        <f>HYPERLINK("https://szao.dolgi.msk.ru/account/3470206509/", 3470206509)</f>
        <v>3470206509</v>
      </c>
      <c r="E890">
        <v>20176.47</v>
      </c>
    </row>
    <row r="891" spans="1:5" x14ac:dyDescent="0.25">
      <c r="A891" t="s">
        <v>5</v>
      </c>
      <c r="B891" t="s">
        <v>425</v>
      </c>
      <c r="C891" t="s">
        <v>89</v>
      </c>
      <c r="D891" s="3">
        <f>HYPERLINK("https://szao.dolgi.msk.ru/account/3470207683/", 3470207683)</f>
        <v>3470207683</v>
      </c>
      <c r="E891">
        <v>8548.27</v>
      </c>
    </row>
    <row r="892" spans="1:5" x14ac:dyDescent="0.25">
      <c r="A892" t="s">
        <v>5</v>
      </c>
      <c r="B892" t="s">
        <v>425</v>
      </c>
      <c r="C892" t="s">
        <v>112</v>
      </c>
      <c r="D892" s="3">
        <f>HYPERLINK("https://szao.dolgi.msk.ru/account/3470572373/", 3470572373)</f>
        <v>3470572373</v>
      </c>
      <c r="E892">
        <v>14801.11</v>
      </c>
    </row>
    <row r="893" spans="1:5" x14ac:dyDescent="0.25">
      <c r="A893" t="s">
        <v>5</v>
      </c>
      <c r="B893" t="s">
        <v>425</v>
      </c>
      <c r="C893" t="s">
        <v>172</v>
      </c>
      <c r="D893" s="3">
        <f>HYPERLINK("https://szao.dolgi.msk.ru/account/3470207472/", 3470207472)</f>
        <v>3470207472</v>
      </c>
      <c r="E893">
        <v>18585.259999999998</v>
      </c>
    </row>
    <row r="894" spans="1:5" x14ac:dyDescent="0.25">
      <c r="A894" t="s">
        <v>5</v>
      </c>
      <c r="B894" t="s">
        <v>425</v>
      </c>
      <c r="C894" t="s">
        <v>193</v>
      </c>
      <c r="D894" s="3">
        <f>HYPERLINK("https://szao.dolgi.msk.ru/account/3470207499/", 3470207499)</f>
        <v>3470207499</v>
      </c>
      <c r="E894">
        <v>30609.87</v>
      </c>
    </row>
    <row r="895" spans="1:5" x14ac:dyDescent="0.25">
      <c r="A895" t="s">
        <v>5</v>
      </c>
      <c r="B895" t="s">
        <v>426</v>
      </c>
      <c r="C895" t="s">
        <v>89</v>
      </c>
      <c r="D895" s="3">
        <f>HYPERLINK("https://szao.dolgi.msk.ru/account/3470210399/", 3470210399)</f>
        <v>3470210399</v>
      </c>
      <c r="E895">
        <v>18465.259999999998</v>
      </c>
    </row>
    <row r="896" spans="1:5" x14ac:dyDescent="0.25">
      <c r="A896" t="s">
        <v>5</v>
      </c>
      <c r="B896" t="s">
        <v>426</v>
      </c>
      <c r="C896" t="s">
        <v>136</v>
      </c>
      <c r="D896" s="3">
        <f>HYPERLINK("https://szao.dolgi.msk.ru/account/3470210081/", 3470210081)</f>
        <v>3470210081</v>
      </c>
      <c r="E896">
        <v>25502.959999999999</v>
      </c>
    </row>
    <row r="897" spans="1:5" x14ac:dyDescent="0.25">
      <c r="A897" t="s">
        <v>5</v>
      </c>
      <c r="B897" t="s">
        <v>426</v>
      </c>
      <c r="C897" t="s">
        <v>221</v>
      </c>
      <c r="D897" s="3">
        <f>HYPERLINK("https://szao.dolgi.msk.ru/account/3470542107/", 3470542107)</f>
        <v>3470542107</v>
      </c>
      <c r="E897">
        <v>15262.11</v>
      </c>
    </row>
    <row r="898" spans="1:5" x14ac:dyDescent="0.25">
      <c r="A898" t="s">
        <v>5</v>
      </c>
      <c r="B898" t="s">
        <v>426</v>
      </c>
      <c r="C898" t="s">
        <v>304</v>
      </c>
      <c r="D898" s="3">
        <f>HYPERLINK("https://szao.dolgi.msk.ru/account/3470210647/", 3470210647)</f>
        <v>3470210647</v>
      </c>
      <c r="E898">
        <v>18850.349999999999</v>
      </c>
    </row>
    <row r="899" spans="1:5" x14ac:dyDescent="0.25">
      <c r="A899" t="s">
        <v>5</v>
      </c>
      <c r="B899" t="s">
        <v>426</v>
      </c>
      <c r="C899" t="s">
        <v>377</v>
      </c>
      <c r="D899" s="3">
        <f>HYPERLINK("https://szao.dolgi.msk.ru/account/3470208168/", 3470208168)</f>
        <v>3470208168</v>
      </c>
      <c r="E899">
        <v>118556.82</v>
      </c>
    </row>
    <row r="900" spans="1:5" x14ac:dyDescent="0.25">
      <c r="A900" t="s">
        <v>5</v>
      </c>
      <c r="B900" t="s">
        <v>426</v>
      </c>
      <c r="C900" t="s">
        <v>427</v>
      </c>
      <c r="D900" s="3">
        <f>HYPERLINK("https://szao.dolgi.msk.ru/account/3470208707/", 3470208707)</f>
        <v>3470208707</v>
      </c>
      <c r="E900">
        <v>12939.28</v>
      </c>
    </row>
    <row r="901" spans="1:5" x14ac:dyDescent="0.25">
      <c r="A901" t="s">
        <v>5</v>
      </c>
      <c r="B901" t="s">
        <v>426</v>
      </c>
      <c r="C901" t="s">
        <v>18</v>
      </c>
      <c r="D901" s="3">
        <f>HYPERLINK("https://szao.dolgi.msk.ru/account/3470209566/", 3470209566)</f>
        <v>3470209566</v>
      </c>
      <c r="E901">
        <v>477215.85</v>
      </c>
    </row>
    <row r="902" spans="1:5" x14ac:dyDescent="0.25">
      <c r="A902" t="s">
        <v>5</v>
      </c>
      <c r="B902" t="s">
        <v>428</v>
      </c>
      <c r="C902" t="s">
        <v>87</v>
      </c>
      <c r="D902" s="3">
        <f>HYPERLINK("https://szao.dolgi.msk.ru/account/3470211455/", 3470211455)</f>
        <v>3470211455</v>
      </c>
      <c r="E902">
        <v>12545.13</v>
      </c>
    </row>
    <row r="903" spans="1:5" x14ac:dyDescent="0.25">
      <c r="A903" t="s">
        <v>5</v>
      </c>
      <c r="B903" t="s">
        <v>428</v>
      </c>
      <c r="C903" t="s">
        <v>112</v>
      </c>
      <c r="D903" s="3">
        <f>HYPERLINK("https://szao.dolgi.msk.ru/account/3470210903/", 3470210903)</f>
        <v>3470210903</v>
      </c>
      <c r="E903">
        <v>11176.67</v>
      </c>
    </row>
    <row r="904" spans="1:5" x14ac:dyDescent="0.25">
      <c r="A904" t="s">
        <v>5</v>
      </c>
      <c r="B904" t="s">
        <v>428</v>
      </c>
      <c r="C904" t="s">
        <v>282</v>
      </c>
      <c r="D904" s="3">
        <f>HYPERLINK("https://szao.dolgi.msk.ru/account/3470211172/", 3470211172)</f>
        <v>3470211172</v>
      </c>
      <c r="E904">
        <v>14782.06</v>
      </c>
    </row>
    <row r="905" spans="1:5" x14ac:dyDescent="0.25">
      <c r="A905" t="s">
        <v>5</v>
      </c>
      <c r="B905" t="s">
        <v>428</v>
      </c>
      <c r="C905" t="s">
        <v>215</v>
      </c>
      <c r="D905" s="3">
        <f>HYPERLINK("https://szao.dolgi.msk.ru/account/3470211789/", 3470211789)</f>
        <v>3470211789</v>
      </c>
      <c r="E905">
        <v>38074.53</v>
      </c>
    </row>
    <row r="906" spans="1:5" x14ac:dyDescent="0.25">
      <c r="A906" t="s">
        <v>5</v>
      </c>
      <c r="B906" t="s">
        <v>429</v>
      </c>
      <c r="C906" t="s">
        <v>158</v>
      </c>
      <c r="D906" s="3">
        <f>HYPERLINK("https://szao.dolgi.msk.ru/account/3470427555/", 3470427555)</f>
        <v>3470427555</v>
      </c>
      <c r="E906">
        <v>14109.62</v>
      </c>
    </row>
    <row r="907" spans="1:5" x14ac:dyDescent="0.25">
      <c r="A907" t="s">
        <v>5</v>
      </c>
      <c r="B907" t="s">
        <v>429</v>
      </c>
      <c r="C907" t="s">
        <v>52</v>
      </c>
      <c r="D907" s="3">
        <f>HYPERLINK("https://szao.dolgi.msk.ru/account/3470427811/", 3470427811)</f>
        <v>3470427811</v>
      </c>
      <c r="E907">
        <v>157119.14000000001</v>
      </c>
    </row>
    <row r="908" spans="1:5" x14ac:dyDescent="0.25">
      <c r="A908" t="s">
        <v>5</v>
      </c>
      <c r="B908" t="s">
        <v>429</v>
      </c>
      <c r="C908" t="s">
        <v>142</v>
      </c>
      <c r="D908" s="3">
        <f>HYPERLINK("https://szao.dolgi.msk.ru/account/3470428267/", 3470428267)</f>
        <v>3470428267</v>
      </c>
      <c r="E908">
        <v>9968.35</v>
      </c>
    </row>
    <row r="909" spans="1:5" x14ac:dyDescent="0.25">
      <c r="A909" t="s">
        <v>5</v>
      </c>
      <c r="B909" t="s">
        <v>429</v>
      </c>
      <c r="C909" t="s">
        <v>206</v>
      </c>
      <c r="D909" s="3">
        <f>HYPERLINK("https://szao.dolgi.msk.ru/account/3470420011/", 3470420011)</f>
        <v>3470420011</v>
      </c>
      <c r="E909">
        <v>33712.19</v>
      </c>
    </row>
    <row r="910" spans="1:5" x14ac:dyDescent="0.25">
      <c r="A910" t="s">
        <v>5</v>
      </c>
      <c r="B910" t="s">
        <v>430</v>
      </c>
      <c r="C910" t="s">
        <v>238</v>
      </c>
      <c r="D910" s="3">
        <f>HYPERLINK("https://szao.dolgi.msk.ru/account/3470295628/", 3470295628)</f>
        <v>3470295628</v>
      </c>
      <c r="E910">
        <v>43348.32</v>
      </c>
    </row>
    <row r="911" spans="1:5" x14ac:dyDescent="0.25">
      <c r="A911" t="s">
        <v>5</v>
      </c>
      <c r="B911" t="s">
        <v>431</v>
      </c>
      <c r="C911" t="s">
        <v>112</v>
      </c>
      <c r="D911" s="3">
        <f>HYPERLINK("https://szao.dolgi.msk.ru/account/3470295708/", 3470295708)</f>
        <v>3470295708</v>
      </c>
      <c r="E911">
        <v>10565.92</v>
      </c>
    </row>
    <row r="912" spans="1:5" x14ac:dyDescent="0.25">
      <c r="A912" t="s">
        <v>5</v>
      </c>
      <c r="B912" t="s">
        <v>431</v>
      </c>
      <c r="C912" t="s">
        <v>112</v>
      </c>
      <c r="D912" s="3">
        <f>HYPERLINK("https://szao.dolgi.msk.ru/account/3470295716/", 3470295716)</f>
        <v>3470295716</v>
      </c>
      <c r="E912">
        <v>9693.16</v>
      </c>
    </row>
    <row r="913" spans="1:5" x14ac:dyDescent="0.25">
      <c r="A913" t="s">
        <v>5</v>
      </c>
      <c r="B913" t="s">
        <v>431</v>
      </c>
      <c r="C913" t="s">
        <v>7</v>
      </c>
      <c r="D913" s="3">
        <f>HYPERLINK("https://szao.dolgi.msk.ru/account/3470212677/", 3470212677)</f>
        <v>3470212677</v>
      </c>
      <c r="E913">
        <v>12874.33</v>
      </c>
    </row>
    <row r="914" spans="1:5" x14ac:dyDescent="0.25">
      <c r="A914" t="s">
        <v>5</v>
      </c>
      <c r="B914" t="s">
        <v>431</v>
      </c>
      <c r="C914" t="s">
        <v>189</v>
      </c>
      <c r="D914" s="3">
        <f>HYPERLINK("https://szao.dolgi.msk.ru/account/3470295791/", 3470295791)</f>
        <v>3470295791</v>
      </c>
      <c r="E914">
        <v>15542.14</v>
      </c>
    </row>
    <row r="915" spans="1:5" x14ac:dyDescent="0.25">
      <c r="A915" t="s">
        <v>5</v>
      </c>
      <c r="B915" t="s">
        <v>431</v>
      </c>
      <c r="C915" t="s">
        <v>145</v>
      </c>
      <c r="D915" s="3">
        <f>HYPERLINK("https://szao.dolgi.msk.ru/account/3470295855/", 3470295855)</f>
        <v>3470295855</v>
      </c>
      <c r="E915">
        <v>59365.43</v>
      </c>
    </row>
    <row r="916" spans="1:5" x14ac:dyDescent="0.25">
      <c r="A916" t="s">
        <v>5</v>
      </c>
      <c r="B916" t="s">
        <v>431</v>
      </c>
      <c r="C916" t="s">
        <v>145</v>
      </c>
      <c r="D916" s="3">
        <f>HYPERLINK("https://szao.dolgi.msk.ru/account/3470295863/", 3470295863)</f>
        <v>3470295863</v>
      </c>
      <c r="E916">
        <v>3901.7</v>
      </c>
    </row>
    <row r="917" spans="1:5" x14ac:dyDescent="0.25">
      <c r="A917" t="s">
        <v>5</v>
      </c>
      <c r="B917" t="s">
        <v>431</v>
      </c>
      <c r="C917" t="s">
        <v>193</v>
      </c>
      <c r="D917" s="3">
        <f>HYPERLINK("https://szao.dolgi.msk.ru/account/3470213303/", 3470213303)</f>
        <v>3470213303</v>
      </c>
      <c r="E917">
        <v>9360.24</v>
      </c>
    </row>
    <row r="918" spans="1:5" x14ac:dyDescent="0.25">
      <c r="A918" t="s">
        <v>5</v>
      </c>
      <c r="B918" t="s">
        <v>432</v>
      </c>
      <c r="C918" t="s">
        <v>284</v>
      </c>
      <c r="D918" s="3">
        <f>HYPERLINK("https://szao.dolgi.msk.ru/account/3470213645/", 3470213645)</f>
        <v>3470213645</v>
      </c>
      <c r="E918">
        <v>307341.45</v>
      </c>
    </row>
    <row r="919" spans="1:5" x14ac:dyDescent="0.25">
      <c r="A919" t="s">
        <v>5</v>
      </c>
      <c r="B919" t="s">
        <v>432</v>
      </c>
      <c r="C919" t="s">
        <v>172</v>
      </c>
      <c r="D919" s="3">
        <f>HYPERLINK("https://szao.dolgi.msk.ru/account/3470295652/", 3470295652)</f>
        <v>3470295652</v>
      </c>
      <c r="E919">
        <v>2414.13</v>
      </c>
    </row>
    <row r="920" spans="1:5" x14ac:dyDescent="0.25">
      <c r="A920" t="s">
        <v>5</v>
      </c>
      <c r="B920" t="s">
        <v>432</v>
      </c>
      <c r="C920" t="s">
        <v>166</v>
      </c>
      <c r="D920" s="3">
        <f>HYPERLINK("https://szao.dolgi.msk.ru/account/3470214314/", 3470214314)</f>
        <v>3470214314</v>
      </c>
      <c r="E920">
        <v>13959.15</v>
      </c>
    </row>
    <row r="921" spans="1:5" x14ac:dyDescent="0.25">
      <c r="A921" t="s">
        <v>5</v>
      </c>
      <c r="B921" t="s">
        <v>433</v>
      </c>
      <c r="C921" t="s">
        <v>305</v>
      </c>
      <c r="D921" s="3">
        <f>HYPERLINK("https://szao.dolgi.msk.ru/account/3470224301/", 3470224301)</f>
        <v>3470224301</v>
      </c>
      <c r="E921">
        <v>20786.560000000001</v>
      </c>
    </row>
    <row r="922" spans="1:5" x14ac:dyDescent="0.25">
      <c r="A922" t="s">
        <v>5</v>
      </c>
      <c r="B922" t="s">
        <v>433</v>
      </c>
      <c r="C922" t="s">
        <v>434</v>
      </c>
      <c r="D922" s="3">
        <f>HYPERLINK("https://szao.dolgi.msk.ru/account/3470221725/", 3470221725)</f>
        <v>3470221725</v>
      </c>
      <c r="E922">
        <v>61221.56</v>
      </c>
    </row>
    <row r="923" spans="1:5" x14ac:dyDescent="0.25">
      <c r="A923" t="s">
        <v>5</v>
      </c>
      <c r="B923" t="s">
        <v>433</v>
      </c>
      <c r="C923" t="s">
        <v>389</v>
      </c>
      <c r="D923" s="3">
        <f>HYPERLINK("https://szao.dolgi.msk.ru/account/3470221768/", 3470221768)</f>
        <v>3470221768</v>
      </c>
      <c r="E923">
        <v>57692.24</v>
      </c>
    </row>
    <row r="924" spans="1:5" x14ac:dyDescent="0.25">
      <c r="A924" t="s">
        <v>5</v>
      </c>
      <c r="B924" t="s">
        <v>435</v>
      </c>
      <c r="C924" t="s">
        <v>436</v>
      </c>
      <c r="D924" s="3">
        <f>HYPERLINK("https://szao.dolgi.msk.ru/account/3470222947/", 3470222947)</f>
        <v>3470222947</v>
      </c>
      <c r="E924">
        <v>11469.61</v>
      </c>
    </row>
    <row r="925" spans="1:5" x14ac:dyDescent="0.25">
      <c r="A925" t="s">
        <v>5</v>
      </c>
      <c r="B925" t="s">
        <v>435</v>
      </c>
      <c r="C925" t="s">
        <v>437</v>
      </c>
      <c r="D925" s="3">
        <f>HYPERLINK("https://szao.dolgi.msk.ru/account/3470307959/", 3470307959)</f>
        <v>3470307959</v>
      </c>
      <c r="E925">
        <v>2284.23</v>
      </c>
    </row>
    <row r="926" spans="1:5" x14ac:dyDescent="0.25">
      <c r="A926" t="s">
        <v>5</v>
      </c>
      <c r="B926" t="s">
        <v>438</v>
      </c>
      <c r="C926" t="s">
        <v>24</v>
      </c>
      <c r="D926" s="3">
        <f>HYPERLINK("https://szao.dolgi.msk.ru/account/3470225873/", 3470225873)</f>
        <v>3470225873</v>
      </c>
      <c r="E926">
        <v>154210.43</v>
      </c>
    </row>
    <row r="927" spans="1:5" x14ac:dyDescent="0.25">
      <c r="A927" t="s">
        <v>5</v>
      </c>
      <c r="B927" t="s">
        <v>438</v>
      </c>
      <c r="C927" t="s">
        <v>96</v>
      </c>
      <c r="D927" s="3">
        <f>HYPERLINK("https://szao.dolgi.msk.ru/account/3470225427/", 3470225427)</f>
        <v>3470225427</v>
      </c>
      <c r="E927">
        <v>33959.33</v>
      </c>
    </row>
    <row r="928" spans="1:5" x14ac:dyDescent="0.25">
      <c r="A928" t="s">
        <v>5</v>
      </c>
      <c r="B928" t="s">
        <v>438</v>
      </c>
      <c r="C928" t="s">
        <v>189</v>
      </c>
      <c r="D928" s="3">
        <f>HYPERLINK("https://szao.dolgi.msk.ru/account/3470225603/", 3470225603)</f>
        <v>3470225603</v>
      </c>
      <c r="E928">
        <v>128087.83</v>
      </c>
    </row>
    <row r="929" spans="1:5" x14ac:dyDescent="0.25">
      <c r="A929" t="s">
        <v>5</v>
      </c>
      <c r="B929" t="s">
        <v>438</v>
      </c>
      <c r="C929" t="s">
        <v>79</v>
      </c>
      <c r="D929" s="3">
        <f>HYPERLINK("https://szao.dolgi.msk.ru/account/3470305865/", 3470305865)</f>
        <v>3470305865</v>
      </c>
      <c r="E929">
        <v>7482.11</v>
      </c>
    </row>
    <row r="930" spans="1:5" x14ac:dyDescent="0.25">
      <c r="A930" t="s">
        <v>5</v>
      </c>
      <c r="B930" t="s">
        <v>438</v>
      </c>
      <c r="C930" t="s">
        <v>172</v>
      </c>
      <c r="D930" s="3">
        <f>HYPERLINK("https://szao.dolgi.msk.ru/account/3470225953/", 3470225953)</f>
        <v>3470225953</v>
      </c>
      <c r="E930">
        <v>57114.1</v>
      </c>
    </row>
    <row r="931" spans="1:5" x14ac:dyDescent="0.25">
      <c r="A931" t="s">
        <v>5</v>
      </c>
      <c r="B931" t="s">
        <v>438</v>
      </c>
      <c r="C931" t="s">
        <v>124</v>
      </c>
      <c r="D931" s="3">
        <f>HYPERLINK("https://szao.dolgi.msk.ru/account/3470305996/", 3470305996)</f>
        <v>3470305996</v>
      </c>
      <c r="E931">
        <v>33297.08</v>
      </c>
    </row>
    <row r="932" spans="1:5" x14ac:dyDescent="0.25">
      <c r="A932" t="s">
        <v>5</v>
      </c>
      <c r="B932" t="s">
        <v>438</v>
      </c>
      <c r="C932" t="s">
        <v>143</v>
      </c>
      <c r="D932" s="3">
        <f>HYPERLINK("https://szao.dolgi.msk.ru/account/3470306016/", 3470306016)</f>
        <v>3470306016</v>
      </c>
      <c r="E932">
        <v>158518.66</v>
      </c>
    </row>
    <row r="933" spans="1:5" x14ac:dyDescent="0.25">
      <c r="A933" t="s">
        <v>5</v>
      </c>
      <c r="B933" t="s">
        <v>438</v>
      </c>
      <c r="C933" t="s">
        <v>143</v>
      </c>
      <c r="D933" s="3">
        <f>HYPERLINK("https://szao.dolgi.msk.ru/account/3470306032/", 3470306032)</f>
        <v>3470306032</v>
      </c>
      <c r="E933">
        <v>128477.32</v>
      </c>
    </row>
    <row r="934" spans="1:5" x14ac:dyDescent="0.25">
      <c r="A934" t="s">
        <v>5</v>
      </c>
      <c r="B934" t="s">
        <v>438</v>
      </c>
      <c r="C934" t="s">
        <v>143</v>
      </c>
      <c r="D934" s="3">
        <f>HYPERLINK("https://szao.dolgi.msk.ru/account/3470306059/", 3470306059)</f>
        <v>3470306059</v>
      </c>
      <c r="E934">
        <v>69030.62</v>
      </c>
    </row>
    <row r="935" spans="1:5" x14ac:dyDescent="0.25">
      <c r="A935" t="s">
        <v>5</v>
      </c>
      <c r="B935" t="s">
        <v>439</v>
      </c>
      <c r="C935" t="s">
        <v>135</v>
      </c>
      <c r="D935" s="3">
        <f>HYPERLINK("https://szao.dolgi.msk.ru/account/3470306075/", 3470306075)</f>
        <v>3470306075</v>
      </c>
      <c r="E935">
        <v>62307.4</v>
      </c>
    </row>
    <row r="936" spans="1:5" x14ac:dyDescent="0.25">
      <c r="A936" t="s">
        <v>5</v>
      </c>
      <c r="B936" t="s">
        <v>439</v>
      </c>
      <c r="C936" t="s">
        <v>238</v>
      </c>
      <c r="D936" s="3">
        <f>HYPERLINK("https://szao.dolgi.msk.ru/account/3470306112/", 3470306112)</f>
        <v>3470306112</v>
      </c>
      <c r="E936">
        <v>9214.42</v>
      </c>
    </row>
    <row r="937" spans="1:5" x14ac:dyDescent="0.25">
      <c r="A937" t="s">
        <v>5</v>
      </c>
      <c r="B937" t="s">
        <v>440</v>
      </c>
      <c r="C937" t="s">
        <v>158</v>
      </c>
      <c r="D937" s="3">
        <f>HYPERLINK("https://szao.dolgi.msk.ru/account/3470227086/", 3470227086)</f>
        <v>3470227086</v>
      </c>
      <c r="E937">
        <v>165798.85999999999</v>
      </c>
    </row>
    <row r="938" spans="1:5" x14ac:dyDescent="0.25">
      <c r="A938" t="s">
        <v>5</v>
      </c>
      <c r="B938" t="s">
        <v>440</v>
      </c>
      <c r="C938" t="s">
        <v>238</v>
      </c>
      <c r="D938" s="3">
        <f>HYPERLINK("https://szao.dolgi.msk.ru/account/3470227211/", 3470227211)</f>
        <v>3470227211</v>
      </c>
      <c r="E938">
        <v>265632.40999999997</v>
      </c>
    </row>
    <row r="939" spans="1:5" x14ac:dyDescent="0.25">
      <c r="A939" t="s">
        <v>5</v>
      </c>
      <c r="B939" t="s">
        <v>440</v>
      </c>
      <c r="C939" t="s">
        <v>133</v>
      </c>
      <c r="D939" s="3">
        <f>HYPERLINK("https://szao.dolgi.msk.ru/account/3470227254/", 3470227254)</f>
        <v>3470227254</v>
      </c>
      <c r="E939">
        <v>59859.98</v>
      </c>
    </row>
    <row r="940" spans="1:5" x14ac:dyDescent="0.25">
      <c r="A940" t="s">
        <v>5</v>
      </c>
      <c r="B940" t="s">
        <v>440</v>
      </c>
      <c r="C940" t="s">
        <v>124</v>
      </c>
      <c r="D940" s="3">
        <f>HYPERLINK("https://szao.dolgi.msk.ru/account/3470227537/", 3470227537)</f>
        <v>3470227537</v>
      </c>
      <c r="E940">
        <v>33766.04</v>
      </c>
    </row>
    <row r="941" spans="1:5" x14ac:dyDescent="0.25">
      <c r="A941" t="s">
        <v>5</v>
      </c>
      <c r="B941" t="s">
        <v>441</v>
      </c>
      <c r="C941" t="s">
        <v>171</v>
      </c>
      <c r="D941" s="3">
        <f>HYPERLINK("https://szao.dolgi.msk.ru/account/3470227756/", 3470227756)</f>
        <v>3470227756</v>
      </c>
      <c r="E941">
        <v>5898.26</v>
      </c>
    </row>
    <row r="942" spans="1:5" x14ac:dyDescent="0.25">
      <c r="A942" t="s">
        <v>5</v>
      </c>
      <c r="B942" t="s">
        <v>442</v>
      </c>
      <c r="C942" t="s">
        <v>59</v>
      </c>
      <c r="D942" s="3">
        <f>HYPERLINK("https://szao.dolgi.msk.ru/account/3470229057/", 3470229057)</f>
        <v>3470229057</v>
      </c>
      <c r="E942">
        <v>35013.54</v>
      </c>
    </row>
    <row r="943" spans="1:5" x14ac:dyDescent="0.25">
      <c r="A943" t="s">
        <v>5</v>
      </c>
      <c r="B943" t="s">
        <v>442</v>
      </c>
      <c r="C943" t="s">
        <v>79</v>
      </c>
      <c r="D943" s="3">
        <f>HYPERLINK("https://szao.dolgi.msk.ru/account/3470228804/", 3470228804)</f>
        <v>3470228804</v>
      </c>
      <c r="E943">
        <v>4400.01</v>
      </c>
    </row>
    <row r="944" spans="1:5" x14ac:dyDescent="0.25">
      <c r="A944" t="s">
        <v>5</v>
      </c>
      <c r="B944" t="s">
        <v>442</v>
      </c>
      <c r="C944" t="s">
        <v>120</v>
      </c>
      <c r="D944" s="3">
        <f>HYPERLINK("https://szao.dolgi.msk.ru/account/3470228871/", 3470228871)</f>
        <v>3470228871</v>
      </c>
      <c r="E944">
        <v>26278.22</v>
      </c>
    </row>
    <row r="945" spans="1:5" x14ac:dyDescent="0.25">
      <c r="A945" t="s">
        <v>5</v>
      </c>
      <c r="B945" t="s">
        <v>443</v>
      </c>
      <c r="C945" t="s">
        <v>47</v>
      </c>
      <c r="D945" s="3">
        <f>HYPERLINK("https://szao.dolgi.msk.ru/account/3470229479/", 3470229479)</f>
        <v>3470229479</v>
      </c>
      <c r="E945">
        <v>11130.25</v>
      </c>
    </row>
    <row r="946" spans="1:5" x14ac:dyDescent="0.25">
      <c r="A946" t="s">
        <v>5</v>
      </c>
      <c r="B946" t="s">
        <v>443</v>
      </c>
      <c r="C946" t="s">
        <v>281</v>
      </c>
      <c r="D946" s="3">
        <f>HYPERLINK("https://szao.dolgi.msk.ru/account/3470229196/", 3470229196)</f>
        <v>3470229196</v>
      </c>
      <c r="E946">
        <v>29616.75</v>
      </c>
    </row>
    <row r="947" spans="1:5" x14ac:dyDescent="0.25">
      <c r="A947" t="s">
        <v>5</v>
      </c>
      <c r="B947" t="s">
        <v>443</v>
      </c>
      <c r="C947" t="s">
        <v>190</v>
      </c>
      <c r="D947" s="3">
        <f>HYPERLINK("https://szao.dolgi.msk.ru/account/3470229508/", 3470229508)</f>
        <v>3470229508</v>
      </c>
      <c r="E947">
        <v>31953.16</v>
      </c>
    </row>
    <row r="948" spans="1:5" x14ac:dyDescent="0.25">
      <c r="A948" t="s">
        <v>5</v>
      </c>
      <c r="B948" t="s">
        <v>443</v>
      </c>
      <c r="C948" t="s">
        <v>244</v>
      </c>
      <c r="D948" s="3">
        <f>HYPERLINK("https://szao.dolgi.msk.ru/account/3470229639/", 3470229639)</f>
        <v>3470229639</v>
      </c>
      <c r="E948">
        <v>20063.580000000002</v>
      </c>
    </row>
    <row r="949" spans="1:5" x14ac:dyDescent="0.25">
      <c r="A949" t="s">
        <v>5</v>
      </c>
      <c r="B949" t="s">
        <v>444</v>
      </c>
      <c r="C949" t="s">
        <v>24</v>
      </c>
      <c r="D949" s="3">
        <f>HYPERLINK("https://szao.dolgi.msk.ru/account/3470230365/", 3470230365)</f>
        <v>3470230365</v>
      </c>
      <c r="E949">
        <v>7970.36</v>
      </c>
    </row>
    <row r="950" spans="1:5" x14ac:dyDescent="0.25">
      <c r="A950" t="s">
        <v>5</v>
      </c>
      <c r="B950" t="s">
        <v>444</v>
      </c>
      <c r="C950" t="s">
        <v>87</v>
      </c>
      <c r="D950" s="3">
        <f>HYPERLINK("https://szao.dolgi.msk.ru/account/3470230509/", 3470230509)</f>
        <v>3470230509</v>
      </c>
      <c r="E950">
        <v>34607.360000000001</v>
      </c>
    </row>
    <row r="951" spans="1:5" x14ac:dyDescent="0.25">
      <c r="A951" t="s">
        <v>5</v>
      </c>
      <c r="B951" t="s">
        <v>444</v>
      </c>
      <c r="C951" t="s">
        <v>59</v>
      </c>
      <c r="D951" s="3">
        <f>HYPERLINK("https://szao.dolgi.msk.ru/account/3470230541/", 3470230541)</f>
        <v>3470230541</v>
      </c>
      <c r="E951">
        <v>46101.09</v>
      </c>
    </row>
    <row r="952" spans="1:5" x14ac:dyDescent="0.25">
      <c r="A952" t="s">
        <v>5</v>
      </c>
      <c r="B952" t="s">
        <v>444</v>
      </c>
      <c r="C952" t="s">
        <v>190</v>
      </c>
      <c r="D952" s="3">
        <f>HYPERLINK("https://szao.dolgi.msk.ru/account/3470230269/", 3470230269)</f>
        <v>3470230269</v>
      </c>
      <c r="E952">
        <v>54682.07</v>
      </c>
    </row>
    <row r="953" spans="1:5" x14ac:dyDescent="0.25">
      <c r="A953" t="s">
        <v>5</v>
      </c>
      <c r="B953" t="s">
        <v>444</v>
      </c>
      <c r="C953" t="s">
        <v>79</v>
      </c>
      <c r="D953" s="3">
        <f>HYPERLINK("https://szao.dolgi.msk.ru/account/3470230306/", 3470230306)</f>
        <v>3470230306</v>
      </c>
      <c r="E953">
        <v>10934.62</v>
      </c>
    </row>
    <row r="954" spans="1:5" x14ac:dyDescent="0.25">
      <c r="A954" t="s">
        <v>5</v>
      </c>
      <c r="B954" t="s">
        <v>445</v>
      </c>
      <c r="C954" t="s">
        <v>24</v>
      </c>
      <c r="D954" s="3">
        <f>HYPERLINK("https://szao.dolgi.msk.ru/account/3470215798/", 3470215798)</f>
        <v>3470215798</v>
      </c>
      <c r="E954">
        <v>10599.42</v>
      </c>
    </row>
    <row r="955" spans="1:5" x14ac:dyDescent="0.25">
      <c r="A955" t="s">
        <v>5</v>
      </c>
      <c r="B955" t="s">
        <v>445</v>
      </c>
      <c r="C955" t="s">
        <v>161</v>
      </c>
      <c r="D955" s="3">
        <f>HYPERLINK("https://szao.dolgi.msk.ru/account/3470215544/", 3470215544)</f>
        <v>3470215544</v>
      </c>
      <c r="E955">
        <v>13560.42</v>
      </c>
    </row>
    <row r="956" spans="1:5" x14ac:dyDescent="0.25">
      <c r="A956" t="s">
        <v>5</v>
      </c>
      <c r="B956" t="s">
        <v>445</v>
      </c>
      <c r="C956" t="s">
        <v>124</v>
      </c>
      <c r="D956" s="3">
        <f>HYPERLINK("https://szao.dolgi.msk.ru/account/3470215923/", 3470215923)</f>
        <v>3470215923</v>
      </c>
      <c r="E956">
        <v>26076.58</v>
      </c>
    </row>
    <row r="957" spans="1:5" x14ac:dyDescent="0.25">
      <c r="A957" t="s">
        <v>5</v>
      </c>
      <c r="B957" t="s">
        <v>445</v>
      </c>
      <c r="C957" t="s">
        <v>446</v>
      </c>
      <c r="D957" s="3">
        <f>HYPERLINK("https://szao.dolgi.msk.ru/account/3470553631/", 3470553631)</f>
        <v>3470553631</v>
      </c>
      <c r="E957">
        <v>17415.259999999998</v>
      </c>
    </row>
    <row r="958" spans="1:5" x14ac:dyDescent="0.25">
      <c r="A958" t="s">
        <v>5</v>
      </c>
      <c r="B958" t="s">
        <v>447</v>
      </c>
      <c r="C958" t="s">
        <v>448</v>
      </c>
      <c r="D958" s="3">
        <f>HYPERLINK("https://szao.dolgi.msk.ru/account/3470217275/", 3470217275)</f>
        <v>3470217275</v>
      </c>
      <c r="E958">
        <v>33134.78</v>
      </c>
    </row>
    <row r="959" spans="1:5" x14ac:dyDescent="0.25">
      <c r="A959" t="s">
        <v>5</v>
      </c>
      <c r="B959" t="s">
        <v>447</v>
      </c>
      <c r="C959" t="s">
        <v>30</v>
      </c>
      <c r="D959" s="3">
        <f>HYPERLINK("https://szao.dolgi.msk.ru/account/3470216934/", 3470216934)</f>
        <v>3470216934</v>
      </c>
      <c r="E959">
        <v>42756.69</v>
      </c>
    </row>
    <row r="960" spans="1:5" x14ac:dyDescent="0.25">
      <c r="A960" t="s">
        <v>5</v>
      </c>
      <c r="B960" t="s">
        <v>449</v>
      </c>
      <c r="C960" t="s">
        <v>24</v>
      </c>
      <c r="D960" s="3">
        <f>HYPERLINK("https://szao.dolgi.msk.ru/account/3470218139/", 3470218139)</f>
        <v>3470218139</v>
      </c>
      <c r="E960">
        <v>39401.83</v>
      </c>
    </row>
    <row r="961" spans="1:5" x14ac:dyDescent="0.25">
      <c r="A961" t="s">
        <v>5</v>
      </c>
      <c r="B961" t="s">
        <v>449</v>
      </c>
      <c r="C961" t="s">
        <v>238</v>
      </c>
      <c r="D961" s="3">
        <f>HYPERLINK("https://szao.dolgi.msk.ru/account/3470306593/", 3470306593)</f>
        <v>3470306593</v>
      </c>
      <c r="E961">
        <v>5236.34</v>
      </c>
    </row>
    <row r="962" spans="1:5" x14ac:dyDescent="0.25">
      <c r="A962" t="s">
        <v>5</v>
      </c>
      <c r="B962" t="s">
        <v>449</v>
      </c>
      <c r="C962" t="s">
        <v>61</v>
      </c>
      <c r="D962" s="3">
        <f>HYPERLINK("https://szao.dolgi.msk.ru/account/3470218016/", 3470218016)</f>
        <v>3470218016</v>
      </c>
      <c r="E962">
        <v>20420.02</v>
      </c>
    </row>
    <row r="963" spans="1:5" x14ac:dyDescent="0.25">
      <c r="A963" t="s">
        <v>5</v>
      </c>
      <c r="B963" t="s">
        <v>449</v>
      </c>
      <c r="C963" t="s">
        <v>117</v>
      </c>
      <c r="D963" s="3">
        <f>HYPERLINK("https://szao.dolgi.msk.ru/account/3470218518/", 3470218518)</f>
        <v>3470218518</v>
      </c>
      <c r="E963">
        <v>70989.36</v>
      </c>
    </row>
    <row r="964" spans="1:5" x14ac:dyDescent="0.25">
      <c r="A964" t="s">
        <v>5</v>
      </c>
      <c r="B964" t="s">
        <v>449</v>
      </c>
      <c r="C964" t="s">
        <v>304</v>
      </c>
      <c r="D964" s="3">
        <f>HYPERLINK("https://szao.dolgi.msk.ru/account/3470532312/", 3470532312)</f>
        <v>3470532312</v>
      </c>
      <c r="E964">
        <v>5551.97</v>
      </c>
    </row>
    <row r="965" spans="1:5" x14ac:dyDescent="0.25">
      <c r="A965" t="s">
        <v>5</v>
      </c>
      <c r="B965" t="s">
        <v>450</v>
      </c>
      <c r="C965" t="s">
        <v>11</v>
      </c>
      <c r="D965" s="3">
        <f>HYPERLINK("https://szao.dolgi.msk.ru/account/3470218972/", 3470218972)</f>
        <v>3470218972</v>
      </c>
      <c r="E965">
        <v>13209.01</v>
      </c>
    </row>
    <row r="966" spans="1:5" x14ac:dyDescent="0.25">
      <c r="A966" t="s">
        <v>5</v>
      </c>
      <c r="B966" t="s">
        <v>450</v>
      </c>
      <c r="C966" t="s">
        <v>171</v>
      </c>
      <c r="D966" s="3">
        <f>HYPERLINK("https://szao.dolgi.msk.ru/account/3470219019/", 3470219019)</f>
        <v>3470219019</v>
      </c>
      <c r="E966">
        <v>6105.8</v>
      </c>
    </row>
    <row r="967" spans="1:5" x14ac:dyDescent="0.25">
      <c r="A967" t="s">
        <v>5</v>
      </c>
      <c r="B967" t="s">
        <v>450</v>
      </c>
      <c r="C967" t="s">
        <v>135</v>
      </c>
      <c r="D967" s="3">
        <f>HYPERLINK("https://szao.dolgi.msk.ru/account/3470303923/", 3470303923)</f>
        <v>3470303923</v>
      </c>
      <c r="E967">
        <v>4936.01</v>
      </c>
    </row>
    <row r="968" spans="1:5" x14ac:dyDescent="0.25">
      <c r="A968" t="s">
        <v>5</v>
      </c>
      <c r="B968" t="s">
        <v>450</v>
      </c>
      <c r="C968" t="s">
        <v>193</v>
      </c>
      <c r="D968" s="3">
        <f>HYPERLINK("https://szao.dolgi.msk.ru/account/3470219561/", 3470219561)</f>
        <v>3470219561</v>
      </c>
      <c r="E968">
        <v>18518.32</v>
      </c>
    </row>
    <row r="969" spans="1:5" x14ac:dyDescent="0.25">
      <c r="A969" t="s">
        <v>5</v>
      </c>
      <c r="B969" t="s">
        <v>450</v>
      </c>
      <c r="C969" t="s">
        <v>141</v>
      </c>
      <c r="D969" s="3">
        <f>HYPERLINK("https://szao.dolgi.msk.ru/account/3470304045/", 3470304045)</f>
        <v>3470304045</v>
      </c>
      <c r="E969">
        <v>7686.92</v>
      </c>
    </row>
    <row r="970" spans="1:5" x14ac:dyDescent="0.25">
      <c r="A970" t="s">
        <v>5</v>
      </c>
      <c r="B970" t="s">
        <v>451</v>
      </c>
      <c r="C970" t="s">
        <v>219</v>
      </c>
      <c r="D970" s="3">
        <f>HYPERLINK("https://szao.dolgi.msk.ru/account/3470220036/", 3470220036)</f>
        <v>3470220036</v>
      </c>
      <c r="E970">
        <v>10197.06</v>
      </c>
    </row>
    <row r="971" spans="1:5" x14ac:dyDescent="0.25">
      <c r="A971" t="s">
        <v>5</v>
      </c>
      <c r="B971" t="s">
        <v>451</v>
      </c>
      <c r="C971" t="s">
        <v>358</v>
      </c>
      <c r="D971" s="3">
        <f>HYPERLINK("https://szao.dolgi.msk.ru/account/3470220044/", 3470220044)</f>
        <v>3470220044</v>
      </c>
      <c r="E971">
        <v>17114.91</v>
      </c>
    </row>
    <row r="972" spans="1:5" x14ac:dyDescent="0.25">
      <c r="A972" t="s">
        <v>5</v>
      </c>
      <c r="B972" t="s">
        <v>452</v>
      </c>
      <c r="C972" t="s">
        <v>77</v>
      </c>
      <c r="D972" s="3">
        <f>HYPERLINK("https://szao.dolgi.msk.ru/account/3470220263/", 3470220263)</f>
        <v>3470220263</v>
      </c>
      <c r="E972">
        <v>180104</v>
      </c>
    </row>
    <row r="973" spans="1:5" x14ac:dyDescent="0.25">
      <c r="A973" t="s">
        <v>5</v>
      </c>
      <c r="B973" t="s">
        <v>452</v>
      </c>
      <c r="C973" t="s">
        <v>160</v>
      </c>
      <c r="D973" s="3">
        <f>HYPERLINK("https://szao.dolgi.msk.ru/account/3470481287/", 3470481287)</f>
        <v>3470481287</v>
      </c>
      <c r="E973">
        <v>6095.07</v>
      </c>
    </row>
    <row r="974" spans="1:5" x14ac:dyDescent="0.25">
      <c r="A974" t="s">
        <v>5</v>
      </c>
      <c r="B974" t="s">
        <v>452</v>
      </c>
      <c r="C974" t="s">
        <v>161</v>
      </c>
      <c r="D974" s="3">
        <f>HYPERLINK("https://szao.dolgi.msk.ru/account/3470220503/", 3470220503)</f>
        <v>3470220503</v>
      </c>
      <c r="E974">
        <v>6900.74</v>
      </c>
    </row>
    <row r="975" spans="1:5" x14ac:dyDescent="0.25">
      <c r="A975" t="s">
        <v>5</v>
      </c>
      <c r="B975" t="s">
        <v>452</v>
      </c>
      <c r="C975" t="s">
        <v>189</v>
      </c>
      <c r="D975" s="3">
        <f>HYPERLINK("https://szao.dolgi.msk.ru/account/3470306331/", 3470306331)</f>
        <v>3470306331</v>
      </c>
      <c r="E975">
        <v>94207.79</v>
      </c>
    </row>
    <row r="976" spans="1:5" x14ac:dyDescent="0.25">
      <c r="A976" t="s">
        <v>5</v>
      </c>
      <c r="B976" t="s">
        <v>453</v>
      </c>
      <c r="C976" t="s">
        <v>132</v>
      </c>
      <c r="D976" s="3">
        <f>HYPERLINK("https://szao.dolgi.msk.ru/account/3470307019/", 3470307019)</f>
        <v>3470307019</v>
      </c>
      <c r="E976">
        <v>4340.53</v>
      </c>
    </row>
    <row r="977" spans="1:5" x14ac:dyDescent="0.25">
      <c r="A977" t="s">
        <v>5</v>
      </c>
      <c r="B977" t="s">
        <v>453</v>
      </c>
      <c r="C977" t="s">
        <v>79</v>
      </c>
      <c r="D977" s="3">
        <f>HYPERLINK("https://szao.dolgi.msk.ru/account/3470220888/", 3470220888)</f>
        <v>3470220888</v>
      </c>
      <c r="E977">
        <v>12879.35</v>
      </c>
    </row>
    <row r="978" spans="1:5" x14ac:dyDescent="0.25">
      <c r="A978" t="s">
        <v>5</v>
      </c>
      <c r="B978" t="s">
        <v>453</v>
      </c>
      <c r="C978" t="s">
        <v>53</v>
      </c>
      <c r="D978" s="3">
        <f>HYPERLINK("https://szao.dolgi.msk.ru/account/3470430826/", 3470430826)</f>
        <v>3470430826</v>
      </c>
      <c r="E978">
        <v>2913.78</v>
      </c>
    </row>
    <row r="979" spans="1:5" x14ac:dyDescent="0.25">
      <c r="A979" t="s">
        <v>5</v>
      </c>
      <c r="B979" t="s">
        <v>453</v>
      </c>
      <c r="C979" t="s">
        <v>124</v>
      </c>
      <c r="D979" s="3">
        <f>HYPERLINK("https://szao.dolgi.msk.ru/account/3470221063/", 3470221063)</f>
        <v>3470221063</v>
      </c>
      <c r="E979">
        <v>21047.42</v>
      </c>
    </row>
    <row r="980" spans="1:5" x14ac:dyDescent="0.25">
      <c r="A980" t="s">
        <v>5</v>
      </c>
      <c r="B980" t="s">
        <v>453</v>
      </c>
      <c r="C980" t="s">
        <v>55</v>
      </c>
      <c r="D980" s="3">
        <f>HYPERLINK("https://szao.dolgi.msk.ru/account/3470307123/", 3470307123)</f>
        <v>3470307123</v>
      </c>
      <c r="E980">
        <v>33981.03</v>
      </c>
    </row>
    <row r="981" spans="1:5" x14ac:dyDescent="0.25">
      <c r="A981" t="s">
        <v>5</v>
      </c>
      <c r="B981" t="s">
        <v>453</v>
      </c>
      <c r="C981" t="s">
        <v>56</v>
      </c>
      <c r="D981" s="3">
        <f>HYPERLINK("https://szao.dolgi.msk.ru/account/3470307211/", 3470307211)</f>
        <v>3470307211</v>
      </c>
      <c r="E981">
        <v>19771.400000000001</v>
      </c>
    </row>
    <row r="982" spans="1:5" x14ac:dyDescent="0.25">
      <c r="A982" t="s">
        <v>5</v>
      </c>
      <c r="B982" t="s">
        <v>454</v>
      </c>
      <c r="C982" t="s">
        <v>8</v>
      </c>
      <c r="D982" s="3">
        <f>HYPERLINK("https://szao.dolgi.msk.ru/account/3470598637/", 3470598637)</f>
        <v>3470598637</v>
      </c>
      <c r="E982">
        <v>16104.06</v>
      </c>
    </row>
    <row r="983" spans="1:5" x14ac:dyDescent="0.25">
      <c r="A983" t="s">
        <v>5</v>
      </c>
      <c r="B983" t="s">
        <v>454</v>
      </c>
      <c r="C983" t="s">
        <v>82</v>
      </c>
      <c r="D983" s="3">
        <f>HYPERLINK("https://szao.dolgi.msk.ru/account/3470224379/", 3470224379)</f>
        <v>3470224379</v>
      </c>
      <c r="E983">
        <v>15621.72</v>
      </c>
    </row>
    <row r="984" spans="1:5" x14ac:dyDescent="0.25">
      <c r="A984" t="s">
        <v>5</v>
      </c>
      <c r="B984" t="s">
        <v>454</v>
      </c>
      <c r="C984" t="s">
        <v>102</v>
      </c>
      <c r="D984" s="3">
        <f>HYPERLINK("https://szao.dolgi.msk.ru/account/3470310744/", 3470310744)</f>
        <v>3470310744</v>
      </c>
      <c r="E984">
        <v>17247.05</v>
      </c>
    </row>
    <row r="985" spans="1:5" x14ac:dyDescent="0.25">
      <c r="A985" t="s">
        <v>5</v>
      </c>
      <c r="B985" t="s">
        <v>454</v>
      </c>
      <c r="C985" t="s">
        <v>64</v>
      </c>
      <c r="D985" s="3">
        <f>HYPERLINK("https://szao.dolgi.msk.ru/account/3470224408/", 3470224408)</f>
        <v>3470224408</v>
      </c>
      <c r="E985">
        <v>61823.82</v>
      </c>
    </row>
    <row r="986" spans="1:5" x14ac:dyDescent="0.25">
      <c r="A986" t="s">
        <v>5</v>
      </c>
      <c r="B986" t="s">
        <v>455</v>
      </c>
      <c r="C986" t="s">
        <v>281</v>
      </c>
      <c r="D986" s="3">
        <f>HYPERLINK("https://szao.dolgi.msk.ru/account/3470224803/", 3470224803)</f>
        <v>3470224803</v>
      </c>
      <c r="E986">
        <v>6336.25</v>
      </c>
    </row>
    <row r="987" spans="1:5" x14ac:dyDescent="0.25">
      <c r="A987" t="s">
        <v>5</v>
      </c>
      <c r="B987" t="s">
        <v>456</v>
      </c>
      <c r="C987" t="s">
        <v>11</v>
      </c>
      <c r="D987" s="3">
        <f>HYPERLINK("https://szao.dolgi.msk.ru/account/3470230752/", 3470230752)</f>
        <v>3470230752</v>
      </c>
      <c r="E987">
        <v>5080.87</v>
      </c>
    </row>
    <row r="988" spans="1:5" x14ac:dyDescent="0.25">
      <c r="A988" t="s">
        <v>5</v>
      </c>
      <c r="B988" t="s">
        <v>456</v>
      </c>
      <c r="C988" t="s">
        <v>189</v>
      </c>
      <c r="D988" s="3">
        <f>HYPERLINK("https://szao.dolgi.msk.ru/account/3470230891/", 3470230891)</f>
        <v>3470230891</v>
      </c>
      <c r="E988">
        <v>341680.61</v>
      </c>
    </row>
    <row r="989" spans="1:5" x14ac:dyDescent="0.25">
      <c r="A989" t="s">
        <v>5</v>
      </c>
      <c r="B989" t="s">
        <v>456</v>
      </c>
      <c r="C989" t="s">
        <v>132</v>
      </c>
      <c r="D989" s="3">
        <f>HYPERLINK("https://szao.dolgi.msk.ru/account/3470230971/", 3470230971)</f>
        <v>3470230971</v>
      </c>
      <c r="E989">
        <v>9399.81</v>
      </c>
    </row>
    <row r="990" spans="1:5" x14ac:dyDescent="0.25">
      <c r="A990" t="s">
        <v>5</v>
      </c>
      <c r="B990" t="s">
        <v>456</v>
      </c>
      <c r="C990" t="s">
        <v>132</v>
      </c>
      <c r="D990" s="3">
        <f>HYPERLINK("https://szao.dolgi.msk.ru/account/3470490474/", 3470490474)</f>
        <v>3470490474</v>
      </c>
      <c r="E990">
        <v>44959.05</v>
      </c>
    </row>
    <row r="991" spans="1:5" x14ac:dyDescent="0.25">
      <c r="A991" t="s">
        <v>5</v>
      </c>
      <c r="B991" t="s">
        <v>456</v>
      </c>
      <c r="C991" t="s">
        <v>132</v>
      </c>
      <c r="D991" s="3">
        <f>HYPERLINK("https://szao.dolgi.msk.ru/account/3470490482/", 3470490482)</f>
        <v>3470490482</v>
      </c>
      <c r="E991">
        <v>65488.1</v>
      </c>
    </row>
    <row r="992" spans="1:5" x14ac:dyDescent="0.25">
      <c r="A992" t="s">
        <v>5</v>
      </c>
      <c r="B992" t="s">
        <v>456</v>
      </c>
      <c r="C992" t="s">
        <v>30</v>
      </c>
      <c r="D992" s="3">
        <f>HYPERLINK("https://szao.dolgi.msk.ru/account/3470231077/", 3470231077)</f>
        <v>3470231077</v>
      </c>
      <c r="E992">
        <v>30633.66</v>
      </c>
    </row>
    <row r="993" spans="1:5" x14ac:dyDescent="0.25">
      <c r="A993" t="s">
        <v>5</v>
      </c>
      <c r="B993" t="s">
        <v>456</v>
      </c>
      <c r="C993" t="s">
        <v>52</v>
      </c>
      <c r="D993" s="3">
        <f>HYPERLINK("https://szao.dolgi.msk.ru/account/3470231181/", 3470231181)</f>
        <v>3470231181</v>
      </c>
      <c r="E993">
        <v>15417.95</v>
      </c>
    </row>
    <row r="994" spans="1:5" x14ac:dyDescent="0.25">
      <c r="A994" t="s">
        <v>5</v>
      </c>
      <c r="B994" t="s">
        <v>456</v>
      </c>
      <c r="C994" t="s">
        <v>137</v>
      </c>
      <c r="D994" s="3">
        <f>HYPERLINK("https://szao.dolgi.msk.ru/account/3470231253/", 3470231253)</f>
        <v>3470231253</v>
      </c>
      <c r="E994">
        <v>228092.36</v>
      </c>
    </row>
    <row r="995" spans="1:5" x14ac:dyDescent="0.25">
      <c r="A995" t="s">
        <v>5</v>
      </c>
      <c r="B995" t="s">
        <v>457</v>
      </c>
      <c r="C995" t="s">
        <v>66</v>
      </c>
      <c r="D995" s="3">
        <f>HYPERLINK("https://szao.dolgi.msk.ru/account/3470238172/", 3470238172)</f>
        <v>3470238172</v>
      </c>
      <c r="E995">
        <v>9884.7199999999993</v>
      </c>
    </row>
    <row r="996" spans="1:5" x14ac:dyDescent="0.25">
      <c r="A996" t="s">
        <v>5</v>
      </c>
      <c r="B996" t="s">
        <v>457</v>
      </c>
      <c r="C996" t="s">
        <v>140</v>
      </c>
      <c r="D996" s="3">
        <f>HYPERLINK("https://szao.dolgi.msk.ru/account/3470238594/", 3470238594)</f>
        <v>3470238594</v>
      </c>
      <c r="E996">
        <v>52923.15</v>
      </c>
    </row>
    <row r="997" spans="1:5" x14ac:dyDescent="0.25">
      <c r="A997" t="s">
        <v>5</v>
      </c>
      <c r="B997" t="s">
        <v>457</v>
      </c>
      <c r="C997" t="s">
        <v>84</v>
      </c>
      <c r="D997" s="3">
        <f>HYPERLINK("https://szao.dolgi.msk.ru/account/3470238818/", 3470238818)</f>
        <v>3470238818</v>
      </c>
      <c r="E997">
        <v>18617.84</v>
      </c>
    </row>
    <row r="998" spans="1:5" x14ac:dyDescent="0.25">
      <c r="A998" t="s">
        <v>5</v>
      </c>
      <c r="B998" t="s">
        <v>457</v>
      </c>
      <c r="C998" t="s">
        <v>173</v>
      </c>
      <c r="D998" s="3">
        <f>HYPERLINK("https://szao.dolgi.msk.ru/account/3470239116/", 3470239116)</f>
        <v>3470239116</v>
      </c>
      <c r="E998">
        <v>7961.46</v>
      </c>
    </row>
    <row r="999" spans="1:5" x14ac:dyDescent="0.25">
      <c r="A999" t="s">
        <v>5</v>
      </c>
      <c r="B999" t="s">
        <v>457</v>
      </c>
      <c r="C999" t="s">
        <v>259</v>
      </c>
      <c r="D999" s="3">
        <f>HYPERLINK("https://szao.dolgi.msk.ru/account/3470239159/", 3470239159)</f>
        <v>3470239159</v>
      </c>
      <c r="E999">
        <v>6001.99</v>
      </c>
    </row>
    <row r="1000" spans="1:5" x14ac:dyDescent="0.25">
      <c r="A1000" t="s">
        <v>5</v>
      </c>
      <c r="B1000" t="s">
        <v>457</v>
      </c>
      <c r="C1000" t="s">
        <v>125</v>
      </c>
      <c r="D1000" s="3">
        <f>HYPERLINK("https://szao.dolgi.msk.ru/account/3470239212/", 3470239212)</f>
        <v>3470239212</v>
      </c>
      <c r="E1000">
        <v>27842.03</v>
      </c>
    </row>
    <row r="1001" spans="1:5" x14ac:dyDescent="0.25">
      <c r="A1001" t="s">
        <v>5</v>
      </c>
      <c r="B1001" t="s">
        <v>457</v>
      </c>
      <c r="C1001" t="s">
        <v>377</v>
      </c>
      <c r="D1001" s="3">
        <f>HYPERLINK("https://szao.dolgi.msk.ru/account/3470237436/", 3470237436)</f>
        <v>3470237436</v>
      </c>
      <c r="E1001">
        <v>27390.07</v>
      </c>
    </row>
    <row r="1002" spans="1:5" x14ac:dyDescent="0.25">
      <c r="A1002" t="s">
        <v>5</v>
      </c>
      <c r="B1002" t="s">
        <v>457</v>
      </c>
      <c r="C1002" t="s">
        <v>389</v>
      </c>
      <c r="D1002" s="3">
        <f>HYPERLINK("https://szao.dolgi.msk.ru/account/3470237604/", 3470237604)</f>
        <v>3470237604</v>
      </c>
      <c r="E1002">
        <v>320794.05</v>
      </c>
    </row>
    <row r="1003" spans="1:5" x14ac:dyDescent="0.25">
      <c r="A1003" t="s">
        <v>5</v>
      </c>
      <c r="B1003" t="s">
        <v>457</v>
      </c>
      <c r="C1003" t="s">
        <v>249</v>
      </c>
      <c r="D1003" s="3">
        <f>HYPERLINK("https://szao.dolgi.msk.ru/account/3470237858/", 3470237858)</f>
        <v>3470237858</v>
      </c>
      <c r="E1003">
        <v>27094.22</v>
      </c>
    </row>
    <row r="1004" spans="1:5" x14ac:dyDescent="0.25">
      <c r="A1004" t="s">
        <v>5</v>
      </c>
      <c r="B1004" t="s">
        <v>457</v>
      </c>
      <c r="C1004" t="s">
        <v>236</v>
      </c>
      <c r="D1004" s="3">
        <f>HYPERLINK("https://szao.dolgi.msk.ru/account/3470238121/", 3470238121)</f>
        <v>3470238121</v>
      </c>
      <c r="E1004">
        <v>405793.91</v>
      </c>
    </row>
    <row r="1005" spans="1:5" x14ac:dyDescent="0.25">
      <c r="A1005" t="s">
        <v>5</v>
      </c>
      <c r="B1005" t="s">
        <v>458</v>
      </c>
      <c r="C1005" t="s">
        <v>281</v>
      </c>
      <c r="D1005" s="3">
        <f>HYPERLINK("https://szao.dolgi.msk.ru/account/3470241494/", 3470241494)</f>
        <v>3470241494</v>
      </c>
      <c r="E1005">
        <v>193748.16</v>
      </c>
    </row>
    <row r="1006" spans="1:5" x14ac:dyDescent="0.25">
      <c r="A1006" t="s">
        <v>5</v>
      </c>
      <c r="B1006" t="s">
        <v>458</v>
      </c>
      <c r="C1006" t="s">
        <v>282</v>
      </c>
      <c r="D1006" s="3">
        <f>HYPERLINK("https://szao.dolgi.msk.ru/account/3470241769/", 3470241769)</f>
        <v>3470241769</v>
      </c>
      <c r="E1006">
        <v>34729.08</v>
      </c>
    </row>
    <row r="1007" spans="1:5" x14ac:dyDescent="0.25">
      <c r="A1007" t="s">
        <v>5</v>
      </c>
      <c r="B1007" t="s">
        <v>458</v>
      </c>
      <c r="C1007" t="s">
        <v>116</v>
      </c>
      <c r="D1007" s="3">
        <f>HYPERLINK("https://szao.dolgi.msk.ru/account/3470242008/", 3470242008)</f>
        <v>3470242008</v>
      </c>
      <c r="E1007">
        <v>36630.81</v>
      </c>
    </row>
    <row r="1008" spans="1:5" x14ac:dyDescent="0.25">
      <c r="A1008" t="s">
        <v>5</v>
      </c>
      <c r="B1008" t="s">
        <v>459</v>
      </c>
      <c r="C1008" t="s">
        <v>11</v>
      </c>
      <c r="D1008" s="3">
        <f>HYPERLINK("https://szao.dolgi.msk.ru/account/3470243019/", 3470243019)</f>
        <v>3470243019</v>
      </c>
      <c r="E1008">
        <v>32473.02</v>
      </c>
    </row>
    <row r="1009" spans="1:5" x14ac:dyDescent="0.25">
      <c r="A1009" t="s">
        <v>5</v>
      </c>
      <c r="B1009" t="s">
        <v>459</v>
      </c>
      <c r="C1009" t="s">
        <v>102</v>
      </c>
      <c r="D1009" s="3">
        <f>HYPERLINK("https://szao.dolgi.msk.ru/account/3470242403/", 3470242403)</f>
        <v>3470242403</v>
      </c>
      <c r="E1009">
        <v>9092.43</v>
      </c>
    </row>
    <row r="1010" spans="1:5" x14ac:dyDescent="0.25">
      <c r="A1010" t="s">
        <v>5</v>
      </c>
      <c r="B1010" t="s">
        <v>459</v>
      </c>
      <c r="C1010" t="s">
        <v>149</v>
      </c>
      <c r="D1010" s="3">
        <f>HYPERLINK("https://szao.dolgi.msk.ru/account/3470243203/", 3470243203)</f>
        <v>3470243203</v>
      </c>
      <c r="E1010">
        <v>18021.98</v>
      </c>
    </row>
    <row r="1011" spans="1:5" x14ac:dyDescent="0.25">
      <c r="A1011" t="s">
        <v>5</v>
      </c>
      <c r="B1011" t="s">
        <v>459</v>
      </c>
      <c r="C1011" t="s">
        <v>78</v>
      </c>
      <c r="D1011" s="3">
        <f>HYPERLINK("https://szao.dolgi.msk.ru/account/3470243211/", 3470243211)</f>
        <v>3470243211</v>
      </c>
      <c r="E1011">
        <v>121316.11</v>
      </c>
    </row>
    <row r="1012" spans="1:5" x14ac:dyDescent="0.25">
      <c r="A1012" t="s">
        <v>5</v>
      </c>
      <c r="B1012" t="s">
        <v>459</v>
      </c>
      <c r="C1012" t="s">
        <v>61</v>
      </c>
      <c r="D1012" s="3">
        <f>HYPERLINK("https://szao.dolgi.msk.ru/account/3470243289/", 3470243289)</f>
        <v>3470243289</v>
      </c>
      <c r="E1012">
        <v>222556.11</v>
      </c>
    </row>
    <row r="1013" spans="1:5" x14ac:dyDescent="0.25">
      <c r="A1013" t="s">
        <v>5</v>
      </c>
      <c r="B1013" t="s">
        <v>459</v>
      </c>
      <c r="C1013" t="s">
        <v>221</v>
      </c>
      <c r="D1013" s="3">
        <f>HYPERLINK("https://szao.dolgi.msk.ru/account/3470243422/", 3470243422)</f>
        <v>3470243422</v>
      </c>
      <c r="E1013">
        <v>295014.59999999998</v>
      </c>
    </row>
    <row r="1014" spans="1:5" x14ac:dyDescent="0.25">
      <c r="A1014" t="s">
        <v>5</v>
      </c>
      <c r="B1014" t="s">
        <v>459</v>
      </c>
      <c r="C1014" t="s">
        <v>54</v>
      </c>
      <c r="D1014" s="3">
        <f>HYPERLINK("https://szao.dolgi.msk.ru/account/3470243561/", 3470243561)</f>
        <v>3470243561</v>
      </c>
      <c r="E1014">
        <v>75424.039999999994</v>
      </c>
    </row>
    <row r="1015" spans="1:5" x14ac:dyDescent="0.25">
      <c r="A1015" t="s">
        <v>5</v>
      </c>
      <c r="B1015" t="s">
        <v>459</v>
      </c>
      <c r="C1015" t="s">
        <v>446</v>
      </c>
      <c r="D1015" s="3">
        <f>HYPERLINK("https://szao.dolgi.msk.ru/account/3470415933/", 3470415933)</f>
        <v>3470415933</v>
      </c>
      <c r="E1015">
        <v>5965.6</v>
      </c>
    </row>
    <row r="1016" spans="1:5" x14ac:dyDescent="0.25">
      <c r="A1016" t="s">
        <v>5</v>
      </c>
      <c r="B1016" t="s">
        <v>459</v>
      </c>
      <c r="C1016" t="s">
        <v>68</v>
      </c>
      <c r="D1016" s="3">
        <f>HYPERLINK("https://szao.dolgi.msk.ru/account/3470243967/", 3470243967)</f>
        <v>3470243967</v>
      </c>
      <c r="E1016">
        <v>35593.46</v>
      </c>
    </row>
    <row r="1017" spans="1:5" x14ac:dyDescent="0.25">
      <c r="A1017" t="s">
        <v>5</v>
      </c>
      <c r="B1017" t="s">
        <v>459</v>
      </c>
      <c r="C1017" t="s">
        <v>460</v>
      </c>
      <c r="D1017" s="3">
        <f>HYPERLINK("https://szao.dolgi.msk.ru/account/3470242331/", 3470242331)</f>
        <v>3470242331</v>
      </c>
      <c r="E1017">
        <v>27463.59</v>
      </c>
    </row>
    <row r="1018" spans="1:5" x14ac:dyDescent="0.25">
      <c r="A1018" t="s">
        <v>5</v>
      </c>
      <c r="B1018" t="s">
        <v>459</v>
      </c>
      <c r="C1018" t="s">
        <v>461</v>
      </c>
      <c r="D1018" s="3">
        <f>HYPERLINK("https://szao.dolgi.msk.ru/account/3470242366/", 3470242366)</f>
        <v>3470242366</v>
      </c>
      <c r="E1018">
        <v>8475.61</v>
      </c>
    </row>
    <row r="1019" spans="1:5" x14ac:dyDescent="0.25">
      <c r="A1019" t="s">
        <v>5</v>
      </c>
      <c r="B1019" t="s">
        <v>459</v>
      </c>
      <c r="C1019" t="s">
        <v>261</v>
      </c>
      <c r="D1019" s="3">
        <f>HYPERLINK("https://szao.dolgi.msk.ru/account/3470242534/", 3470242534)</f>
        <v>3470242534</v>
      </c>
      <c r="E1019">
        <v>12546.95</v>
      </c>
    </row>
    <row r="1020" spans="1:5" x14ac:dyDescent="0.25">
      <c r="A1020" t="s">
        <v>5</v>
      </c>
      <c r="B1020" t="s">
        <v>459</v>
      </c>
      <c r="C1020" t="s">
        <v>127</v>
      </c>
      <c r="D1020" s="3">
        <f>HYPERLINK("https://szao.dolgi.msk.ru/account/3470242729/", 3470242729)</f>
        <v>3470242729</v>
      </c>
      <c r="E1020">
        <v>115138</v>
      </c>
    </row>
    <row r="1021" spans="1:5" x14ac:dyDescent="0.25">
      <c r="A1021" t="s">
        <v>5</v>
      </c>
      <c r="B1021" t="s">
        <v>459</v>
      </c>
      <c r="C1021" t="s">
        <v>462</v>
      </c>
      <c r="D1021" s="3">
        <f>HYPERLINK("https://szao.dolgi.msk.ru/account/3470242884/", 3470242884)</f>
        <v>3470242884</v>
      </c>
      <c r="E1021">
        <v>10418.25</v>
      </c>
    </row>
    <row r="1022" spans="1:5" x14ac:dyDescent="0.25">
      <c r="A1022" t="s">
        <v>5</v>
      </c>
      <c r="B1022" t="s">
        <v>463</v>
      </c>
      <c r="C1022" t="s">
        <v>8</v>
      </c>
      <c r="D1022" s="3">
        <f>HYPERLINK("https://szao.dolgi.msk.ru/account/3470310795/", 3470310795)</f>
        <v>3470310795</v>
      </c>
      <c r="E1022">
        <v>3922.45</v>
      </c>
    </row>
    <row r="1023" spans="1:5" x14ac:dyDescent="0.25">
      <c r="A1023" t="s">
        <v>5</v>
      </c>
      <c r="B1023" t="s">
        <v>463</v>
      </c>
      <c r="C1023" t="s">
        <v>135</v>
      </c>
      <c r="D1023" s="3">
        <f>HYPERLINK("https://szao.dolgi.msk.ru/account/3470311077/", 3470311077)</f>
        <v>3470311077</v>
      </c>
      <c r="E1023">
        <v>13023.49</v>
      </c>
    </row>
    <row r="1024" spans="1:5" x14ac:dyDescent="0.25">
      <c r="A1024" t="s">
        <v>5</v>
      </c>
      <c r="B1024" t="s">
        <v>463</v>
      </c>
      <c r="C1024" t="s">
        <v>295</v>
      </c>
      <c r="D1024" s="3">
        <f>HYPERLINK("https://szao.dolgi.msk.ru/account/3470311114/", 3470311114)</f>
        <v>3470311114</v>
      </c>
      <c r="E1024">
        <v>4972.99</v>
      </c>
    </row>
    <row r="1025" spans="1:5" x14ac:dyDescent="0.25">
      <c r="A1025" t="s">
        <v>5</v>
      </c>
      <c r="B1025" t="s">
        <v>463</v>
      </c>
      <c r="C1025" t="s">
        <v>149</v>
      </c>
      <c r="D1025" s="3">
        <f>HYPERLINK("https://szao.dolgi.msk.ru/account/3470311157/", 3470311157)</f>
        <v>3470311157</v>
      </c>
      <c r="E1025">
        <v>53552.08</v>
      </c>
    </row>
    <row r="1026" spans="1:5" x14ac:dyDescent="0.25">
      <c r="A1026" t="s">
        <v>5</v>
      </c>
      <c r="B1026" t="s">
        <v>463</v>
      </c>
      <c r="C1026" t="s">
        <v>30</v>
      </c>
      <c r="D1026" s="3">
        <f>HYPERLINK("https://szao.dolgi.msk.ru/account/3470244847/", 3470244847)</f>
        <v>3470244847</v>
      </c>
      <c r="E1026">
        <v>315626.59999999998</v>
      </c>
    </row>
    <row r="1027" spans="1:5" x14ac:dyDescent="0.25">
      <c r="A1027" t="s">
        <v>5</v>
      </c>
      <c r="B1027" t="s">
        <v>463</v>
      </c>
      <c r="C1027" t="s">
        <v>54</v>
      </c>
      <c r="D1027" s="3">
        <f>HYPERLINK("https://szao.dolgi.msk.ru/account/3470245081/", 3470245081)</f>
        <v>3470245081</v>
      </c>
      <c r="E1027">
        <v>30056.32</v>
      </c>
    </row>
    <row r="1028" spans="1:5" x14ac:dyDescent="0.25">
      <c r="A1028" t="s">
        <v>5</v>
      </c>
      <c r="B1028" t="s">
        <v>463</v>
      </c>
      <c r="C1028" t="s">
        <v>309</v>
      </c>
      <c r="D1028" s="3">
        <f>HYPERLINK("https://szao.dolgi.msk.ru/account/3470311237/", 3470311237)</f>
        <v>3470311237</v>
      </c>
      <c r="E1028">
        <v>28513.21</v>
      </c>
    </row>
    <row r="1029" spans="1:5" x14ac:dyDescent="0.25">
      <c r="A1029" t="s">
        <v>5</v>
      </c>
      <c r="B1029" t="s">
        <v>463</v>
      </c>
      <c r="C1029" t="s">
        <v>309</v>
      </c>
      <c r="D1029" s="3">
        <f>HYPERLINK("https://szao.dolgi.msk.ru/account/3470311325/", 3470311325)</f>
        <v>3470311325</v>
      </c>
      <c r="E1029">
        <v>3583.96</v>
      </c>
    </row>
    <row r="1030" spans="1:5" x14ac:dyDescent="0.25">
      <c r="A1030" t="s">
        <v>5</v>
      </c>
      <c r="B1030" t="s">
        <v>463</v>
      </c>
      <c r="C1030" t="s">
        <v>309</v>
      </c>
      <c r="D1030" s="3">
        <f>HYPERLINK("https://szao.dolgi.msk.ru/account/3470311376/", 3470311376)</f>
        <v>3470311376</v>
      </c>
      <c r="E1030">
        <v>70948.600000000006</v>
      </c>
    </row>
    <row r="1031" spans="1:5" x14ac:dyDescent="0.25">
      <c r="A1031" t="s">
        <v>5</v>
      </c>
      <c r="B1031" t="s">
        <v>463</v>
      </c>
      <c r="C1031" t="s">
        <v>62</v>
      </c>
      <c r="D1031" s="3">
        <f>HYPERLINK("https://szao.dolgi.msk.ru/account/3470311499/", 3470311499)</f>
        <v>3470311499</v>
      </c>
      <c r="E1031">
        <v>21362.560000000001</v>
      </c>
    </row>
    <row r="1032" spans="1:5" x14ac:dyDescent="0.25">
      <c r="A1032" t="s">
        <v>5</v>
      </c>
      <c r="B1032" t="s">
        <v>463</v>
      </c>
      <c r="C1032" t="s">
        <v>62</v>
      </c>
      <c r="D1032" s="3">
        <f>HYPERLINK("https://szao.dolgi.msk.ru/account/3470417082/", 3470417082)</f>
        <v>3470417082</v>
      </c>
      <c r="E1032">
        <v>7634.93</v>
      </c>
    </row>
    <row r="1033" spans="1:5" x14ac:dyDescent="0.25">
      <c r="A1033" t="s">
        <v>5</v>
      </c>
      <c r="B1033" t="s">
        <v>463</v>
      </c>
      <c r="C1033" t="s">
        <v>142</v>
      </c>
      <c r="D1033" s="3">
        <f>HYPERLINK("https://szao.dolgi.msk.ru/account/3470311245/", 3470311245)</f>
        <v>3470311245</v>
      </c>
      <c r="E1033">
        <v>118920.32000000001</v>
      </c>
    </row>
    <row r="1034" spans="1:5" x14ac:dyDescent="0.25">
      <c r="A1034" t="s">
        <v>5</v>
      </c>
      <c r="B1034" t="s">
        <v>463</v>
      </c>
      <c r="C1034" t="s">
        <v>142</v>
      </c>
      <c r="D1034" s="3">
        <f>HYPERLINK("https://szao.dolgi.msk.ru/account/3470311296/", 3470311296)</f>
        <v>3470311296</v>
      </c>
      <c r="E1034">
        <v>15917.69</v>
      </c>
    </row>
    <row r="1035" spans="1:5" x14ac:dyDescent="0.25">
      <c r="A1035" t="s">
        <v>5</v>
      </c>
      <c r="B1035" t="s">
        <v>463</v>
      </c>
      <c r="C1035" t="s">
        <v>142</v>
      </c>
      <c r="D1035" s="3">
        <f>HYPERLINK("https://szao.dolgi.msk.ru/account/3470311544/", 3470311544)</f>
        <v>3470311544</v>
      </c>
      <c r="E1035">
        <v>4038.05</v>
      </c>
    </row>
    <row r="1036" spans="1:5" x14ac:dyDescent="0.25">
      <c r="A1036" t="s">
        <v>5</v>
      </c>
      <c r="B1036" t="s">
        <v>463</v>
      </c>
      <c r="C1036" t="s">
        <v>122</v>
      </c>
      <c r="D1036" s="3">
        <f>HYPERLINK("https://szao.dolgi.msk.ru/account/3470311333/", 3470311333)</f>
        <v>3470311333</v>
      </c>
      <c r="E1036">
        <v>4543.01</v>
      </c>
    </row>
    <row r="1037" spans="1:5" x14ac:dyDescent="0.25">
      <c r="A1037" t="s">
        <v>5</v>
      </c>
      <c r="B1037" t="s">
        <v>463</v>
      </c>
      <c r="C1037" t="s">
        <v>122</v>
      </c>
      <c r="D1037" s="3">
        <f>HYPERLINK("https://szao.dolgi.msk.ru/account/3470311464/", 3470311464)</f>
        <v>3470311464</v>
      </c>
      <c r="E1037">
        <v>194467.26</v>
      </c>
    </row>
    <row r="1038" spans="1:5" x14ac:dyDescent="0.25">
      <c r="A1038" t="s">
        <v>5</v>
      </c>
      <c r="B1038" t="s">
        <v>464</v>
      </c>
      <c r="C1038" t="s">
        <v>13</v>
      </c>
      <c r="D1038" s="3">
        <f>HYPERLINK("https://szao.dolgi.msk.ru/account/3470568112/", 3470568112)</f>
        <v>3470568112</v>
      </c>
      <c r="E1038">
        <v>77683.839999999997</v>
      </c>
    </row>
    <row r="1039" spans="1:5" x14ac:dyDescent="0.25">
      <c r="A1039" t="s">
        <v>5</v>
      </c>
      <c r="B1039" t="s">
        <v>464</v>
      </c>
      <c r="C1039" t="s">
        <v>47</v>
      </c>
      <c r="D1039" s="3">
        <f>HYPERLINK("https://szao.dolgi.msk.ru/account/3470568139/", 3470568139)</f>
        <v>3470568139</v>
      </c>
      <c r="E1039">
        <v>134429.57999999999</v>
      </c>
    </row>
    <row r="1040" spans="1:5" x14ac:dyDescent="0.25">
      <c r="A1040" t="s">
        <v>5</v>
      </c>
      <c r="B1040" t="s">
        <v>464</v>
      </c>
      <c r="C1040" t="s">
        <v>81</v>
      </c>
      <c r="D1040" s="3">
        <f>HYPERLINK("https://szao.dolgi.msk.ru/account/3470568171/", 3470568171)</f>
        <v>3470568171</v>
      </c>
      <c r="E1040">
        <v>95497.06</v>
      </c>
    </row>
    <row r="1041" spans="1:5" x14ac:dyDescent="0.25">
      <c r="A1041" t="s">
        <v>5</v>
      </c>
      <c r="B1041" t="s">
        <v>464</v>
      </c>
      <c r="C1041" t="s">
        <v>96</v>
      </c>
      <c r="D1041" s="3">
        <f>HYPERLINK("https://szao.dolgi.msk.ru/account/3470568219/", 3470568219)</f>
        <v>3470568219</v>
      </c>
      <c r="E1041">
        <v>17232.38</v>
      </c>
    </row>
    <row r="1042" spans="1:5" x14ac:dyDescent="0.25">
      <c r="A1042" t="s">
        <v>5</v>
      </c>
      <c r="B1042" t="s">
        <v>464</v>
      </c>
      <c r="C1042" t="s">
        <v>281</v>
      </c>
      <c r="D1042" s="3">
        <f>HYPERLINK("https://szao.dolgi.msk.ru/account/3470568307/", 3470568307)</f>
        <v>3470568307</v>
      </c>
      <c r="E1042">
        <v>93877.27</v>
      </c>
    </row>
    <row r="1043" spans="1:5" x14ac:dyDescent="0.25">
      <c r="A1043" t="s">
        <v>5</v>
      </c>
      <c r="B1043" t="s">
        <v>464</v>
      </c>
      <c r="C1043" t="s">
        <v>9</v>
      </c>
      <c r="D1043" s="3">
        <f>HYPERLINK("https://szao.dolgi.msk.ru/account/3470568681/", 3470568681)</f>
        <v>3470568681</v>
      </c>
      <c r="E1043">
        <v>92953.5</v>
      </c>
    </row>
    <row r="1044" spans="1:5" x14ac:dyDescent="0.25">
      <c r="A1044" t="s">
        <v>5</v>
      </c>
      <c r="B1044" t="s">
        <v>464</v>
      </c>
      <c r="C1044" t="s">
        <v>136</v>
      </c>
      <c r="D1044" s="3">
        <f>HYPERLINK("https://szao.dolgi.msk.ru/account/3470568729/", 3470568729)</f>
        <v>3470568729</v>
      </c>
      <c r="E1044">
        <v>93349.45</v>
      </c>
    </row>
    <row r="1045" spans="1:5" x14ac:dyDescent="0.25">
      <c r="A1045" t="s">
        <v>5</v>
      </c>
      <c r="B1045" t="s">
        <v>464</v>
      </c>
      <c r="C1045" t="s">
        <v>116</v>
      </c>
      <c r="D1045" s="3">
        <f>HYPERLINK("https://szao.dolgi.msk.ru/account/3470568892/", 3470568892)</f>
        <v>3470568892</v>
      </c>
      <c r="E1045">
        <v>81832.31</v>
      </c>
    </row>
    <row r="1046" spans="1:5" x14ac:dyDescent="0.25">
      <c r="A1046" t="s">
        <v>5</v>
      </c>
      <c r="B1046" t="s">
        <v>464</v>
      </c>
      <c r="C1046" t="s">
        <v>62</v>
      </c>
      <c r="D1046" s="3">
        <f>HYPERLINK("https://szao.dolgi.msk.ru/account/3470569158/", 3470569158)</f>
        <v>3470569158</v>
      </c>
      <c r="E1046">
        <v>93217.46</v>
      </c>
    </row>
    <row r="1047" spans="1:5" x14ac:dyDescent="0.25">
      <c r="A1047" t="s">
        <v>5</v>
      </c>
      <c r="B1047" t="s">
        <v>464</v>
      </c>
      <c r="C1047" t="s">
        <v>122</v>
      </c>
      <c r="D1047" s="3">
        <f>HYPERLINK("https://szao.dolgi.msk.ru/account/3470569182/", 3470569182)</f>
        <v>3470569182</v>
      </c>
      <c r="E1047">
        <v>133769.74</v>
      </c>
    </row>
    <row r="1048" spans="1:5" x14ac:dyDescent="0.25">
      <c r="A1048" t="s">
        <v>5</v>
      </c>
      <c r="B1048" t="s">
        <v>464</v>
      </c>
      <c r="C1048" t="s">
        <v>56</v>
      </c>
      <c r="D1048" s="3">
        <f>HYPERLINK("https://szao.dolgi.msk.ru/account/3470569246/", 3470569246)</f>
        <v>3470569246</v>
      </c>
      <c r="E1048">
        <v>52481.29</v>
      </c>
    </row>
    <row r="1049" spans="1:5" x14ac:dyDescent="0.25">
      <c r="A1049" t="s">
        <v>5</v>
      </c>
      <c r="B1049" t="s">
        <v>464</v>
      </c>
      <c r="C1049" t="s">
        <v>187</v>
      </c>
      <c r="D1049" s="3">
        <f>HYPERLINK("https://szao.dolgi.msk.ru/account/3470569297/", 3470569297)</f>
        <v>3470569297</v>
      </c>
      <c r="E1049">
        <v>92689.71</v>
      </c>
    </row>
    <row r="1050" spans="1:5" x14ac:dyDescent="0.25">
      <c r="A1050" t="s">
        <v>5</v>
      </c>
      <c r="B1050" t="s">
        <v>464</v>
      </c>
      <c r="C1050" t="s">
        <v>146</v>
      </c>
      <c r="D1050" s="3">
        <f>HYPERLINK("https://szao.dolgi.msk.ru/account/3470569326/", 3470569326)</f>
        <v>3470569326</v>
      </c>
      <c r="E1050">
        <v>90974.26</v>
      </c>
    </row>
    <row r="1051" spans="1:5" x14ac:dyDescent="0.25">
      <c r="A1051" t="s">
        <v>5</v>
      </c>
      <c r="B1051" t="s">
        <v>464</v>
      </c>
      <c r="C1051" t="s">
        <v>138</v>
      </c>
      <c r="D1051" s="3">
        <f>HYPERLINK("https://szao.dolgi.msk.ru/account/3470569545/", 3470569545)</f>
        <v>3470569545</v>
      </c>
      <c r="E1051">
        <v>91501.95</v>
      </c>
    </row>
    <row r="1052" spans="1:5" x14ac:dyDescent="0.25">
      <c r="A1052" t="s">
        <v>5</v>
      </c>
      <c r="B1052" t="s">
        <v>464</v>
      </c>
      <c r="C1052" t="s">
        <v>358</v>
      </c>
      <c r="D1052" s="3">
        <f>HYPERLINK("https://szao.dolgi.msk.ru/account/3470569641/", 3470569641)</f>
        <v>3470569641</v>
      </c>
      <c r="E1052">
        <v>115674.16</v>
      </c>
    </row>
    <row r="1053" spans="1:5" x14ac:dyDescent="0.25">
      <c r="A1053" t="s">
        <v>5</v>
      </c>
      <c r="B1053" t="s">
        <v>464</v>
      </c>
      <c r="C1053" t="s">
        <v>16</v>
      </c>
      <c r="D1053" s="3">
        <f>HYPERLINK("https://szao.dolgi.msk.ru/account/3470569705/", 3470569705)</f>
        <v>3470569705</v>
      </c>
      <c r="E1053">
        <v>91106.240000000005</v>
      </c>
    </row>
    <row r="1054" spans="1:5" x14ac:dyDescent="0.25">
      <c r="A1054" t="s">
        <v>5</v>
      </c>
      <c r="B1054" t="s">
        <v>464</v>
      </c>
      <c r="C1054" t="s">
        <v>259</v>
      </c>
      <c r="D1054" s="3">
        <f>HYPERLINK("https://szao.dolgi.msk.ru/account/3470569721/", 3470569721)</f>
        <v>3470569721</v>
      </c>
      <c r="E1054">
        <v>92293.81</v>
      </c>
    </row>
    <row r="1055" spans="1:5" x14ac:dyDescent="0.25">
      <c r="A1055" t="s">
        <v>5</v>
      </c>
      <c r="B1055" t="s">
        <v>464</v>
      </c>
      <c r="C1055" t="s">
        <v>125</v>
      </c>
      <c r="D1055" s="3">
        <f>HYPERLINK("https://szao.dolgi.msk.ru/account/3470569887/", 3470569887)</f>
        <v>3470569887</v>
      </c>
      <c r="E1055">
        <v>18326.509999999998</v>
      </c>
    </row>
    <row r="1056" spans="1:5" x14ac:dyDescent="0.25">
      <c r="A1056" t="s">
        <v>5</v>
      </c>
      <c r="B1056" t="s">
        <v>464</v>
      </c>
      <c r="C1056" t="s">
        <v>465</v>
      </c>
      <c r="D1056" s="3">
        <f>HYPERLINK("https://szao.dolgi.msk.ru/account/3470569924/", 3470569924)</f>
        <v>3470569924</v>
      </c>
      <c r="E1056">
        <v>52891.58</v>
      </c>
    </row>
    <row r="1057" spans="1:5" x14ac:dyDescent="0.25">
      <c r="A1057" t="s">
        <v>5</v>
      </c>
      <c r="B1057" t="s">
        <v>464</v>
      </c>
      <c r="C1057" t="s">
        <v>230</v>
      </c>
      <c r="D1057" s="3">
        <f>HYPERLINK("https://szao.dolgi.msk.ru/account/3470569959/", 3470569959)</f>
        <v>3470569959</v>
      </c>
      <c r="E1057">
        <v>92689.71</v>
      </c>
    </row>
    <row r="1058" spans="1:5" x14ac:dyDescent="0.25">
      <c r="A1058" t="s">
        <v>5</v>
      </c>
      <c r="B1058" t="s">
        <v>464</v>
      </c>
      <c r="C1058" t="s">
        <v>404</v>
      </c>
      <c r="D1058" s="3">
        <f>HYPERLINK("https://szao.dolgi.msk.ru/account/3470569991/", 3470569991)</f>
        <v>3470569991</v>
      </c>
      <c r="E1058">
        <v>90578.41</v>
      </c>
    </row>
    <row r="1059" spans="1:5" x14ac:dyDescent="0.25">
      <c r="A1059" t="s">
        <v>5</v>
      </c>
      <c r="B1059" t="s">
        <v>464</v>
      </c>
      <c r="C1059" t="s">
        <v>377</v>
      </c>
      <c r="D1059" s="3">
        <f>HYPERLINK("https://szao.dolgi.msk.ru/account/3470570044/", 3470570044)</f>
        <v>3470570044</v>
      </c>
      <c r="E1059">
        <v>174615.08</v>
      </c>
    </row>
    <row r="1060" spans="1:5" x14ac:dyDescent="0.25">
      <c r="A1060" t="s">
        <v>5</v>
      </c>
      <c r="B1060" t="s">
        <v>464</v>
      </c>
      <c r="C1060" t="s">
        <v>17</v>
      </c>
      <c r="D1060" s="3">
        <f>HYPERLINK("https://szao.dolgi.msk.ru/account/3470570212/", 3470570212)</f>
        <v>3470570212</v>
      </c>
      <c r="E1060">
        <v>109343.52</v>
      </c>
    </row>
    <row r="1061" spans="1:5" x14ac:dyDescent="0.25">
      <c r="A1061" t="s">
        <v>5</v>
      </c>
      <c r="B1061" t="s">
        <v>464</v>
      </c>
      <c r="C1061" t="s">
        <v>460</v>
      </c>
      <c r="D1061" s="3">
        <f>HYPERLINK("https://szao.dolgi.msk.ru/account/3470570319/", 3470570319)</f>
        <v>3470570319</v>
      </c>
      <c r="E1061">
        <v>92821.5</v>
      </c>
    </row>
    <row r="1062" spans="1:5" x14ac:dyDescent="0.25">
      <c r="A1062" t="s">
        <v>5</v>
      </c>
      <c r="B1062" t="s">
        <v>464</v>
      </c>
      <c r="C1062" t="s">
        <v>434</v>
      </c>
      <c r="D1062" s="3">
        <f>HYPERLINK("https://szao.dolgi.msk.ru/account/3470596738/", 3470596738)</f>
        <v>3470596738</v>
      </c>
      <c r="E1062">
        <v>48607.6</v>
      </c>
    </row>
    <row r="1063" spans="1:5" x14ac:dyDescent="0.25">
      <c r="A1063" t="s">
        <v>5</v>
      </c>
      <c r="B1063" t="s">
        <v>464</v>
      </c>
      <c r="C1063" t="s">
        <v>461</v>
      </c>
      <c r="D1063" s="3">
        <f>HYPERLINK("https://szao.dolgi.msk.ru/account/3470570386/", 3470570386)</f>
        <v>3470570386</v>
      </c>
      <c r="E1063">
        <v>92689.71</v>
      </c>
    </row>
    <row r="1064" spans="1:5" x14ac:dyDescent="0.25">
      <c r="A1064" t="s">
        <v>5</v>
      </c>
      <c r="B1064" t="s">
        <v>464</v>
      </c>
      <c r="C1064" t="s">
        <v>162</v>
      </c>
      <c r="D1064" s="3">
        <f>HYPERLINK("https://szao.dolgi.msk.ru/account/3470570503/", 3470570503)</f>
        <v>3470570503</v>
      </c>
      <c r="E1064">
        <v>93481.27</v>
      </c>
    </row>
    <row r="1065" spans="1:5" x14ac:dyDescent="0.25">
      <c r="A1065" t="s">
        <v>5</v>
      </c>
      <c r="B1065" t="s">
        <v>464</v>
      </c>
      <c r="C1065" t="s">
        <v>261</v>
      </c>
      <c r="D1065" s="3">
        <f>HYPERLINK("https://szao.dolgi.msk.ru/account/3470570618/", 3470570618)</f>
        <v>3470570618</v>
      </c>
      <c r="E1065">
        <v>16978.61</v>
      </c>
    </row>
    <row r="1066" spans="1:5" x14ac:dyDescent="0.25">
      <c r="A1066" t="s">
        <v>5</v>
      </c>
      <c r="B1066" t="s">
        <v>464</v>
      </c>
      <c r="C1066" t="s">
        <v>466</v>
      </c>
      <c r="D1066" s="3">
        <f>HYPERLINK("https://szao.dolgi.msk.ru/account/3470570642/", 3470570642)</f>
        <v>3470570642</v>
      </c>
      <c r="E1066">
        <v>93085.41</v>
      </c>
    </row>
    <row r="1067" spans="1:5" x14ac:dyDescent="0.25">
      <c r="A1067" t="s">
        <v>5</v>
      </c>
      <c r="B1067" t="s">
        <v>464</v>
      </c>
      <c r="C1067" t="s">
        <v>265</v>
      </c>
      <c r="D1067" s="3">
        <f>HYPERLINK("https://szao.dolgi.msk.ru/account/3470570749/", 3470570749)</f>
        <v>3470570749</v>
      </c>
      <c r="E1067">
        <v>7703.62</v>
      </c>
    </row>
    <row r="1068" spans="1:5" x14ac:dyDescent="0.25">
      <c r="A1068" t="s">
        <v>5</v>
      </c>
      <c r="B1068" t="s">
        <v>464</v>
      </c>
      <c r="C1068" t="s">
        <v>348</v>
      </c>
      <c r="D1068" s="3">
        <f>HYPERLINK("https://szao.dolgi.msk.ru/account/3470572664/", 3470572664)</f>
        <v>3470572664</v>
      </c>
      <c r="E1068">
        <v>20612.18</v>
      </c>
    </row>
    <row r="1069" spans="1:5" x14ac:dyDescent="0.25">
      <c r="A1069" t="s">
        <v>5</v>
      </c>
      <c r="B1069" t="s">
        <v>464</v>
      </c>
      <c r="C1069" t="s">
        <v>251</v>
      </c>
      <c r="D1069" s="3">
        <f>HYPERLINK("https://szao.dolgi.msk.ru/account/3470570976/", 3470570976)</f>
        <v>3470570976</v>
      </c>
      <c r="E1069">
        <v>70145.100000000006</v>
      </c>
    </row>
    <row r="1070" spans="1:5" x14ac:dyDescent="0.25">
      <c r="A1070" t="s">
        <v>5</v>
      </c>
      <c r="B1070" t="s">
        <v>464</v>
      </c>
      <c r="C1070" t="s">
        <v>128</v>
      </c>
      <c r="D1070" s="3">
        <f>HYPERLINK("https://szao.dolgi.msk.ru/account/3470571266/", 3470571266)</f>
        <v>3470571266</v>
      </c>
      <c r="E1070">
        <v>15806.99</v>
      </c>
    </row>
    <row r="1071" spans="1:5" x14ac:dyDescent="0.25">
      <c r="A1071" t="s">
        <v>5</v>
      </c>
      <c r="B1071" t="s">
        <v>464</v>
      </c>
      <c r="C1071" t="s">
        <v>236</v>
      </c>
      <c r="D1071" s="3">
        <f>HYPERLINK("https://szao.dolgi.msk.ru/account/3470571346/", 3470571346)</f>
        <v>3470571346</v>
      </c>
      <c r="E1071">
        <v>12171.04</v>
      </c>
    </row>
    <row r="1072" spans="1:5" x14ac:dyDescent="0.25">
      <c r="A1072" t="s">
        <v>5</v>
      </c>
      <c r="B1072" t="s">
        <v>464</v>
      </c>
      <c r="C1072" t="s">
        <v>417</v>
      </c>
      <c r="D1072" s="3">
        <f>HYPERLINK("https://szao.dolgi.msk.ru/account/3470571354/", 3470571354)</f>
        <v>3470571354</v>
      </c>
      <c r="E1072">
        <v>93085.41</v>
      </c>
    </row>
    <row r="1073" spans="1:5" x14ac:dyDescent="0.25">
      <c r="A1073" t="s">
        <v>5</v>
      </c>
      <c r="B1073" t="s">
        <v>464</v>
      </c>
      <c r="C1073" t="s">
        <v>240</v>
      </c>
      <c r="D1073" s="3">
        <f>HYPERLINK("https://szao.dolgi.msk.ru/account/3470567945/", 3470567945)</f>
        <v>3470567945</v>
      </c>
      <c r="E1073">
        <v>6757.47</v>
      </c>
    </row>
    <row r="1074" spans="1:5" x14ac:dyDescent="0.25">
      <c r="A1074" t="s">
        <v>5</v>
      </c>
      <c r="B1074" t="s">
        <v>464</v>
      </c>
      <c r="C1074" t="s">
        <v>467</v>
      </c>
      <c r="D1074" s="3">
        <f>HYPERLINK("https://szao.dolgi.msk.ru/account/3470571418/", 3470571418)</f>
        <v>3470571418</v>
      </c>
      <c r="E1074">
        <v>17682.46</v>
      </c>
    </row>
    <row r="1075" spans="1:5" x14ac:dyDescent="0.25">
      <c r="A1075" t="s">
        <v>5</v>
      </c>
      <c r="B1075" t="s">
        <v>464</v>
      </c>
      <c r="C1075" t="s">
        <v>468</v>
      </c>
      <c r="D1075" s="3">
        <f>HYPERLINK("https://szao.dolgi.msk.ru/account/3470571506/", 3470571506)</f>
        <v>3470571506</v>
      </c>
      <c r="E1075">
        <v>93481.27</v>
      </c>
    </row>
    <row r="1076" spans="1:5" x14ac:dyDescent="0.25">
      <c r="A1076" t="s">
        <v>5</v>
      </c>
      <c r="B1076" t="s">
        <v>464</v>
      </c>
      <c r="C1076" t="s">
        <v>469</v>
      </c>
      <c r="D1076" s="3">
        <f>HYPERLINK("https://szao.dolgi.msk.ru/account/3470571557/", 3470571557)</f>
        <v>3470571557</v>
      </c>
      <c r="E1076">
        <v>24353.02</v>
      </c>
    </row>
    <row r="1077" spans="1:5" x14ac:dyDescent="0.25">
      <c r="A1077" t="s">
        <v>5</v>
      </c>
      <c r="B1077" t="s">
        <v>464</v>
      </c>
      <c r="C1077" t="s">
        <v>418</v>
      </c>
      <c r="D1077" s="3">
        <f>HYPERLINK("https://szao.dolgi.msk.ru/account/3470571581/", 3470571581)</f>
        <v>3470571581</v>
      </c>
      <c r="E1077">
        <v>92689.71</v>
      </c>
    </row>
    <row r="1078" spans="1:5" x14ac:dyDescent="0.25">
      <c r="A1078" t="s">
        <v>5</v>
      </c>
      <c r="B1078" t="s">
        <v>464</v>
      </c>
      <c r="C1078" t="s">
        <v>419</v>
      </c>
      <c r="D1078" s="3">
        <f>HYPERLINK("https://szao.dolgi.msk.ru/account/3470598274/", 3470598274)</f>
        <v>3470598274</v>
      </c>
      <c r="E1078">
        <v>25117.33</v>
      </c>
    </row>
    <row r="1079" spans="1:5" x14ac:dyDescent="0.25">
      <c r="A1079" t="s">
        <v>5</v>
      </c>
      <c r="B1079" t="s">
        <v>464</v>
      </c>
      <c r="C1079" t="s">
        <v>168</v>
      </c>
      <c r="D1079" s="3">
        <f>HYPERLINK("https://szao.dolgi.msk.ru/account/3470571688/", 3470571688)</f>
        <v>3470571688</v>
      </c>
      <c r="E1079">
        <v>92557.8</v>
      </c>
    </row>
    <row r="1080" spans="1:5" x14ac:dyDescent="0.25">
      <c r="A1080" t="s">
        <v>5</v>
      </c>
      <c r="B1080" t="s">
        <v>464</v>
      </c>
      <c r="C1080" t="s">
        <v>402</v>
      </c>
      <c r="D1080" s="3">
        <f>HYPERLINK("https://szao.dolgi.msk.ru/account/3470598282/", 3470598282)</f>
        <v>3470598282</v>
      </c>
      <c r="E1080">
        <v>11819.64</v>
      </c>
    </row>
    <row r="1081" spans="1:5" x14ac:dyDescent="0.25">
      <c r="A1081" t="s">
        <v>5</v>
      </c>
      <c r="B1081" t="s">
        <v>464</v>
      </c>
      <c r="C1081" t="s">
        <v>470</v>
      </c>
      <c r="D1081" s="3">
        <f>HYPERLINK("https://szao.dolgi.msk.ru/account/3470571207/", 3470571207)</f>
        <v>3470571207</v>
      </c>
      <c r="E1081">
        <v>93613.25</v>
      </c>
    </row>
    <row r="1082" spans="1:5" x14ac:dyDescent="0.25">
      <c r="A1082" t="s">
        <v>5</v>
      </c>
      <c r="B1082" t="s">
        <v>464</v>
      </c>
      <c r="C1082" t="s">
        <v>471</v>
      </c>
      <c r="D1082" s="3">
        <f>HYPERLINK("https://szao.dolgi.msk.ru/account/3470571186/", 3470571186)</f>
        <v>3470571186</v>
      </c>
      <c r="E1082">
        <v>109447.29</v>
      </c>
    </row>
    <row r="1083" spans="1:5" x14ac:dyDescent="0.25">
      <c r="A1083" t="s">
        <v>5</v>
      </c>
      <c r="B1083" t="s">
        <v>464</v>
      </c>
      <c r="C1083" t="s">
        <v>399</v>
      </c>
      <c r="D1083" s="3">
        <f>HYPERLINK("https://szao.dolgi.msk.ru/account/3470571151/", 3470571151)</f>
        <v>3470571151</v>
      </c>
      <c r="E1083">
        <v>93349.45</v>
      </c>
    </row>
    <row r="1084" spans="1:5" x14ac:dyDescent="0.25">
      <c r="A1084" t="s">
        <v>5</v>
      </c>
      <c r="B1084" t="s">
        <v>464</v>
      </c>
      <c r="C1084" t="s">
        <v>472</v>
      </c>
      <c r="D1084" s="3">
        <f>HYPERLINK("https://szao.dolgi.msk.ru/account/3470571143/", 3470571143)</f>
        <v>3470571143</v>
      </c>
      <c r="E1084">
        <v>10074.92</v>
      </c>
    </row>
    <row r="1085" spans="1:5" x14ac:dyDescent="0.25">
      <c r="A1085" t="s">
        <v>5</v>
      </c>
      <c r="B1085" t="s">
        <v>464</v>
      </c>
      <c r="C1085" t="s">
        <v>400</v>
      </c>
      <c r="D1085" s="3">
        <f>HYPERLINK("https://szao.dolgi.msk.ru/account/3470571127/", 3470571127)</f>
        <v>3470571127</v>
      </c>
      <c r="E1085">
        <v>91634.07</v>
      </c>
    </row>
    <row r="1086" spans="1:5" x14ac:dyDescent="0.25">
      <c r="A1086" t="s">
        <v>5</v>
      </c>
      <c r="B1086" t="s">
        <v>464</v>
      </c>
      <c r="C1086" t="s">
        <v>18</v>
      </c>
      <c r="D1086" s="3">
        <f>HYPERLINK("https://szao.dolgi.msk.ru/account/3470571119/", 3470571119)</f>
        <v>3470571119</v>
      </c>
      <c r="E1086">
        <v>92858</v>
      </c>
    </row>
    <row r="1087" spans="1:5" x14ac:dyDescent="0.25">
      <c r="A1087" t="s">
        <v>5</v>
      </c>
      <c r="B1087" t="s">
        <v>464</v>
      </c>
      <c r="C1087" t="s">
        <v>436</v>
      </c>
      <c r="D1087" s="3">
        <f>HYPERLINK("https://szao.dolgi.msk.ru/account/3470571071/", 3470571071)</f>
        <v>3470571071</v>
      </c>
      <c r="E1087">
        <v>128314.43</v>
      </c>
    </row>
    <row r="1088" spans="1:5" x14ac:dyDescent="0.25">
      <c r="A1088" t="s">
        <v>5</v>
      </c>
      <c r="B1088" t="s">
        <v>464</v>
      </c>
      <c r="C1088" t="s">
        <v>177</v>
      </c>
      <c r="D1088" s="3">
        <f>HYPERLINK("https://szao.dolgi.msk.ru/account/3470571055/", 3470571055)</f>
        <v>3470571055</v>
      </c>
      <c r="E1088">
        <v>53141.1</v>
      </c>
    </row>
    <row r="1089" spans="1:5" x14ac:dyDescent="0.25">
      <c r="A1089" t="s">
        <v>5</v>
      </c>
      <c r="B1089" t="s">
        <v>464</v>
      </c>
      <c r="C1089" t="s">
        <v>268</v>
      </c>
      <c r="D1089" s="3">
        <f>HYPERLINK("https://szao.dolgi.msk.ru/account/3470570984/", 3470570984)</f>
        <v>3470570984</v>
      </c>
      <c r="E1089">
        <v>55911.96</v>
      </c>
    </row>
    <row r="1090" spans="1:5" x14ac:dyDescent="0.25">
      <c r="A1090" t="s">
        <v>5</v>
      </c>
      <c r="B1090" t="s">
        <v>464</v>
      </c>
      <c r="C1090" t="s">
        <v>473</v>
      </c>
      <c r="D1090" s="3">
        <f>HYPERLINK("https://szao.dolgi.msk.ru/account/3470570757/", 3470570757)</f>
        <v>3470570757</v>
      </c>
      <c r="E1090">
        <v>55911.96</v>
      </c>
    </row>
    <row r="1091" spans="1:5" x14ac:dyDescent="0.25">
      <c r="A1091" t="s">
        <v>5</v>
      </c>
      <c r="B1091" t="s">
        <v>464</v>
      </c>
      <c r="C1091" t="s">
        <v>262</v>
      </c>
      <c r="D1091" s="3">
        <f>HYPERLINK("https://szao.dolgi.msk.ru/account/3470570722/", 3470570722)</f>
        <v>3470570722</v>
      </c>
      <c r="E1091">
        <v>76760.070000000007</v>
      </c>
    </row>
    <row r="1092" spans="1:5" x14ac:dyDescent="0.25">
      <c r="A1092" t="s">
        <v>5</v>
      </c>
      <c r="B1092" t="s">
        <v>464</v>
      </c>
      <c r="C1092" t="s">
        <v>474</v>
      </c>
      <c r="D1092" s="3">
        <f>HYPERLINK("https://szao.dolgi.msk.ru/account/3470570546/", 3470570546)</f>
        <v>3470570546</v>
      </c>
      <c r="E1092">
        <v>56307.92</v>
      </c>
    </row>
    <row r="1093" spans="1:5" x14ac:dyDescent="0.25">
      <c r="A1093" t="s">
        <v>5</v>
      </c>
      <c r="B1093" t="s">
        <v>464</v>
      </c>
      <c r="C1093" t="s">
        <v>475</v>
      </c>
      <c r="D1093" s="3">
        <f>HYPERLINK("https://szao.dolgi.msk.ru/account/3470570511/", 3470570511)</f>
        <v>3470570511</v>
      </c>
      <c r="E1093">
        <v>77815.710000000006</v>
      </c>
    </row>
    <row r="1094" spans="1:5" x14ac:dyDescent="0.25">
      <c r="A1094" t="s">
        <v>5</v>
      </c>
      <c r="B1094" t="s">
        <v>464</v>
      </c>
      <c r="C1094" t="s">
        <v>71</v>
      </c>
      <c r="D1094" s="3">
        <f>HYPERLINK("https://szao.dolgi.msk.ru/account/3470599269/", 3470599269)</f>
        <v>3470599269</v>
      </c>
      <c r="E1094">
        <v>55277.91</v>
      </c>
    </row>
    <row r="1095" spans="1:5" x14ac:dyDescent="0.25">
      <c r="A1095" t="s">
        <v>5</v>
      </c>
      <c r="B1095" t="s">
        <v>464</v>
      </c>
      <c r="C1095" t="s">
        <v>353</v>
      </c>
      <c r="D1095" s="3">
        <f>HYPERLINK("https://szao.dolgi.msk.ru/account/3470570378/", 3470570378)</f>
        <v>3470570378</v>
      </c>
      <c r="E1095">
        <v>92101.01</v>
      </c>
    </row>
    <row r="1096" spans="1:5" x14ac:dyDescent="0.25">
      <c r="A1096" t="s">
        <v>5</v>
      </c>
      <c r="B1096" t="s">
        <v>464</v>
      </c>
      <c r="C1096" t="s">
        <v>38</v>
      </c>
      <c r="D1096" s="3">
        <f>HYPERLINK("https://szao.dolgi.msk.ru/account/3470570351/", 3470570351)</f>
        <v>3470570351</v>
      </c>
      <c r="E1096">
        <v>56439.86</v>
      </c>
    </row>
    <row r="1097" spans="1:5" x14ac:dyDescent="0.25">
      <c r="A1097" t="s">
        <v>5</v>
      </c>
      <c r="B1097" t="s">
        <v>464</v>
      </c>
      <c r="C1097" t="s">
        <v>90</v>
      </c>
      <c r="D1097" s="3">
        <f>HYPERLINK("https://szao.dolgi.msk.ru/account/3470570327/", 3470570327)</f>
        <v>3470570327</v>
      </c>
      <c r="E1097">
        <v>76891.98</v>
      </c>
    </row>
    <row r="1098" spans="1:5" x14ac:dyDescent="0.25">
      <c r="A1098" t="s">
        <v>5</v>
      </c>
      <c r="B1098" t="s">
        <v>464</v>
      </c>
      <c r="C1098" t="s">
        <v>476</v>
      </c>
      <c r="D1098" s="3">
        <f>HYPERLINK("https://szao.dolgi.msk.ru/account/3470570079/", 3470570079)</f>
        <v>3470570079</v>
      </c>
      <c r="E1098">
        <v>92953.5</v>
      </c>
    </row>
    <row r="1099" spans="1:5" x14ac:dyDescent="0.25">
      <c r="A1099" t="s">
        <v>5</v>
      </c>
      <c r="B1099" t="s">
        <v>464</v>
      </c>
      <c r="C1099" t="s">
        <v>477</v>
      </c>
      <c r="D1099" s="3">
        <f>HYPERLINK("https://szao.dolgi.msk.ru/account/3470569844/", 3470569844)</f>
        <v>3470569844</v>
      </c>
      <c r="E1099">
        <v>50004.46</v>
      </c>
    </row>
    <row r="1100" spans="1:5" x14ac:dyDescent="0.25">
      <c r="A1100" t="s">
        <v>5</v>
      </c>
      <c r="B1100" t="s">
        <v>464</v>
      </c>
      <c r="C1100" t="s">
        <v>478</v>
      </c>
      <c r="D1100" s="3">
        <f>HYPERLINK("https://szao.dolgi.msk.ru/account/3470569609/", 3470569609)</f>
        <v>3470569609</v>
      </c>
      <c r="E1100">
        <v>110084.37</v>
      </c>
    </row>
    <row r="1101" spans="1:5" x14ac:dyDescent="0.25">
      <c r="A1101" t="s">
        <v>5</v>
      </c>
      <c r="B1101" t="s">
        <v>464</v>
      </c>
      <c r="C1101" t="s">
        <v>269</v>
      </c>
      <c r="D1101" s="3">
        <f>HYPERLINK("https://szao.dolgi.msk.ru/account/3470569211/", 3470569211)</f>
        <v>3470569211</v>
      </c>
      <c r="E1101">
        <v>93781.53</v>
      </c>
    </row>
    <row r="1102" spans="1:5" x14ac:dyDescent="0.25">
      <c r="A1102" t="s">
        <v>5</v>
      </c>
      <c r="B1102" t="s">
        <v>464</v>
      </c>
      <c r="C1102" t="s">
        <v>271</v>
      </c>
      <c r="D1102" s="3">
        <f>HYPERLINK("https://szao.dolgi.msk.ru/account/3470569078/", 3470569078)</f>
        <v>3470569078</v>
      </c>
      <c r="E1102">
        <v>164136.13</v>
      </c>
    </row>
    <row r="1103" spans="1:5" x14ac:dyDescent="0.25">
      <c r="A1103" t="s">
        <v>5</v>
      </c>
      <c r="B1103" t="s">
        <v>464</v>
      </c>
      <c r="C1103" t="s">
        <v>92</v>
      </c>
      <c r="D1103" s="3">
        <f>HYPERLINK("https://szao.dolgi.msk.ru/account/3470568913/", 3470568913)</f>
        <v>3470568913</v>
      </c>
      <c r="E1103">
        <v>117012.01</v>
      </c>
    </row>
    <row r="1104" spans="1:5" x14ac:dyDescent="0.25">
      <c r="A1104" t="s">
        <v>5</v>
      </c>
      <c r="B1104" t="s">
        <v>464</v>
      </c>
      <c r="C1104" t="s">
        <v>183</v>
      </c>
      <c r="D1104" s="3">
        <f>HYPERLINK("https://szao.dolgi.msk.ru/account/3470571995/", 3470571995)</f>
        <v>3470571995</v>
      </c>
      <c r="E1104">
        <v>9883.5300000000007</v>
      </c>
    </row>
    <row r="1105" spans="1:5" x14ac:dyDescent="0.25">
      <c r="A1105" t="s">
        <v>5</v>
      </c>
      <c r="B1105" t="s">
        <v>464</v>
      </c>
      <c r="C1105" t="s">
        <v>479</v>
      </c>
      <c r="D1105" s="3">
        <f>HYPERLINK("https://szao.dolgi.msk.ru/account/3470568876/", 3470568876)</f>
        <v>3470568876</v>
      </c>
      <c r="E1105">
        <v>93121.88</v>
      </c>
    </row>
    <row r="1106" spans="1:5" x14ac:dyDescent="0.25">
      <c r="A1106" t="s">
        <v>5</v>
      </c>
      <c r="B1106" t="s">
        <v>464</v>
      </c>
      <c r="C1106" t="s">
        <v>480</v>
      </c>
      <c r="D1106" s="3">
        <f>HYPERLINK("https://szao.dolgi.msk.ru/account/3470568841/", 3470568841)</f>
        <v>3470568841</v>
      </c>
      <c r="E1106">
        <v>55911.96</v>
      </c>
    </row>
    <row r="1107" spans="1:5" x14ac:dyDescent="0.25">
      <c r="A1107" t="s">
        <v>5</v>
      </c>
      <c r="B1107" t="s">
        <v>464</v>
      </c>
      <c r="C1107" t="s">
        <v>481</v>
      </c>
      <c r="D1107" s="3">
        <f>HYPERLINK("https://szao.dolgi.msk.ru/account/3470568825/", 3470568825)</f>
        <v>3470568825</v>
      </c>
      <c r="E1107">
        <v>84479.86</v>
      </c>
    </row>
    <row r="1108" spans="1:5" x14ac:dyDescent="0.25">
      <c r="A1108" t="s">
        <v>5</v>
      </c>
      <c r="B1108" t="s">
        <v>464</v>
      </c>
      <c r="C1108" t="s">
        <v>185</v>
      </c>
      <c r="D1108" s="3">
        <f>HYPERLINK("https://szao.dolgi.msk.ru/account/3470568657/", 3470568657)</f>
        <v>3470568657</v>
      </c>
      <c r="E1108">
        <v>94712.47</v>
      </c>
    </row>
    <row r="1109" spans="1:5" x14ac:dyDescent="0.25">
      <c r="A1109" t="s">
        <v>5</v>
      </c>
      <c r="B1109" t="s">
        <v>464</v>
      </c>
      <c r="C1109" t="s">
        <v>272</v>
      </c>
      <c r="D1109" s="3">
        <f>HYPERLINK("https://szao.dolgi.msk.ru/account/3470568542/", 3470568542)</f>
        <v>3470568542</v>
      </c>
      <c r="E1109">
        <v>92946.77</v>
      </c>
    </row>
    <row r="1110" spans="1:5" x14ac:dyDescent="0.25">
      <c r="A1110" t="s">
        <v>5</v>
      </c>
      <c r="B1110" t="s">
        <v>482</v>
      </c>
      <c r="C1110" t="s">
        <v>8</v>
      </c>
      <c r="D1110" s="3">
        <f>HYPERLINK("https://szao.dolgi.msk.ru/account/3470249138/", 3470249138)</f>
        <v>3470249138</v>
      </c>
      <c r="E1110">
        <v>29936.14</v>
      </c>
    </row>
    <row r="1111" spans="1:5" x14ac:dyDescent="0.25">
      <c r="A1111" t="s">
        <v>5</v>
      </c>
      <c r="B1111" t="s">
        <v>482</v>
      </c>
      <c r="C1111" t="s">
        <v>284</v>
      </c>
      <c r="D1111" s="3">
        <f>HYPERLINK("https://szao.dolgi.msk.ru/account/3470249314/", 3470249314)</f>
        <v>3470249314</v>
      </c>
      <c r="E1111">
        <v>32487.47</v>
      </c>
    </row>
    <row r="1112" spans="1:5" x14ac:dyDescent="0.25">
      <c r="A1112" t="s">
        <v>5</v>
      </c>
      <c r="B1112" t="s">
        <v>482</v>
      </c>
      <c r="C1112" t="s">
        <v>119</v>
      </c>
      <c r="D1112" s="3">
        <f>HYPERLINK("https://szao.dolgi.msk.ru/account/3470249349/", 3470249349)</f>
        <v>3470249349</v>
      </c>
      <c r="E1112">
        <v>165647.14000000001</v>
      </c>
    </row>
    <row r="1113" spans="1:5" x14ac:dyDescent="0.25">
      <c r="A1113" t="s">
        <v>5</v>
      </c>
      <c r="B1113" t="s">
        <v>482</v>
      </c>
      <c r="C1113" t="s">
        <v>203</v>
      </c>
      <c r="D1113" s="3">
        <f>HYPERLINK("https://szao.dolgi.msk.ru/account/3470249445/", 3470249445)</f>
        <v>3470249445</v>
      </c>
      <c r="E1113">
        <v>99369.24</v>
      </c>
    </row>
    <row r="1114" spans="1:5" x14ac:dyDescent="0.25">
      <c r="A1114" t="s">
        <v>5</v>
      </c>
      <c r="B1114" t="s">
        <v>482</v>
      </c>
      <c r="C1114" t="s">
        <v>190</v>
      </c>
      <c r="D1114" s="3">
        <f>HYPERLINK("https://szao.dolgi.msk.ru/account/3470249576/", 3470249576)</f>
        <v>3470249576</v>
      </c>
      <c r="E1114">
        <v>3773.56</v>
      </c>
    </row>
    <row r="1115" spans="1:5" x14ac:dyDescent="0.25">
      <c r="A1115" t="s">
        <v>5</v>
      </c>
      <c r="B1115" t="s">
        <v>482</v>
      </c>
      <c r="C1115" t="s">
        <v>30</v>
      </c>
      <c r="D1115" s="3">
        <f>HYPERLINK("https://szao.dolgi.msk.ru/account/3470249584/", 3470249584)</f>
        <v>3470249584</v>
      </c>
      <c r="E1115">
        <v>261987.46</v>
      </c>
    </row>
    <row r="1116" spans="1:5" x14ac:dyDescent="0.25">
      <c r="A1116" t="s">
        <v>5</v>
      </c>
      <c r="B1116" t="s">
        <v>482</v>
      </c>
      <c r="C1116" t="s">
        <v>141</v>
      </c>
      <c r="D1116" s="3">
        <f>HYPERLINK("https://szao.dolgi.msk.ru/account/3470249795/", 3470249795)</f>
        <v>3470249795</v>
      </c>
      <c r="E1116">
        <v>134144.75</v>
      </c>
    </row>
    <row r="1117" spans="1:5" x14ac:dyDescent="0.25">
      <c r="A1117" t="s">
        <v>5</v>
      </c>
      <c r="B1117" t="s">
        <v>483</v>
      </c>
      <c r="C1117" t="s">
        <v>24</v>
      </c>
      <c r="D1117" s="3">
        <f>HYPERLINK("https://szao.dolgi.msk.ru/account/3470231851/", 3470231851)</f>
        <v>3470231851</v>
      </c>
      <c r="E1117">
        <v>143057.60000000001</v>
      </c>
    </row>
    <row r="1118" spans="1:5" x14ac:dyDescent="0.25">
      <c r="A1118" t="s">
        <v>5</v>
      </c>
      <c r="B1118" t="s">
        <v>483</v>
      </c>
      <c r="C1118" t="s">
        <v>172</v>
      </c>
      <c r="D1118" s="3">
        <f>HYPERLINK("https://szao.dolgi.msk.ru/account/3470231915/", 3470231915)</f>
        <v>3470231915</v>
      </c>
      <c r="E1118">
        <v>15867.32</v>
      </c>
    </row>
    <row r="1119" spans="1:5" x14ac:dyDescent="0.25">
      <c r="A1119" t="s">
        <v>5</v>
      </c>
      <c r="B1119" t="s">
        <v>483</v>
      </c>
      <c r="C1119" t="s">
        <v>360</v>
      </c>
      <c r="D1119" s="3">
        <f>HYPERLINK("https://szao.dolgi.msk.ru/account/3470232256/", 3470232256)</f>
        <v>3470232256</v>
      </c>
      <c r="E1119">
        <v>172191.05</v>
      </c>
    </row>
    <row r="1120" spans="1:5" x14ac:dyDescent="0.25">
      <c r="A1120" t="s">
        <v>5</v>
      </c>
      <c r="B1120" t="s">
        <v>484</v>
      </c>
      <c r="C1120" t="s">
        <v>7</v>
      </c>
      <c r="D1120" s="3">
        <f>HYPERLINK("https://szao.dolgi.msk.ru/account/3470232491/", 3470232491)</f>
        <v>3470232491</v>
      </c>
      <c r="E1120">
        <v>22290.21</v>
      </c>
    </row>
    <row r="1121" spans="1:5" x14ac:dyDescent="0.25">
      <c r="A1121" t="s">
        <v>5</v>
      </c>
      <c r="B1121" t="s">
        <v>484</v>
      </c>
      <c r="C1121" t="s">
        <v>281</v>
      </c>
      <c r="D1121" s="3">
        <f>HYPERLINK("https://szao.dolgi.msk.ru/account/3470232539/", 3470232539)</f>
        <v>3470232539</v>
      </c>
      <c r="E1121">
        <v>35901.800000000003</v>
      </c>
    </row>
    <row r="1122" spans="1:5" x14ac:dyDescent="0.25">
      <c r="A1122" t="s">
        <v>5</v>
      </c>
      <c r="B1122" t="s">
        <v>484</v>
      </c>
      <c r="C1122" t="s">
        <v>145</v>
      </c>
      <c r="D1122" s="3">
        <f>HYPERLINK("https://szao.dolgi.msk.ru/account/3470304336/", 3470304336)</f>
        <v>3470304336</v>
      </c>
      <c r="E1122">
        <v>40611.269999999997</v>
      </c>
    </row>
    <row r="1123" spans="1:5" x14ac:dyDescent="0.25">
      <c r="A1123" t="s">
        <v>5</v>
      </c>
      <c r="B1123" t="s">
        <v>484</v>
      </c>
      <c r="C1123" t="s">
        <v>52</v>
      </c>
      <c r="D1123" s="3">
        <f>HYPERLINK("https://szao.dolgi.msk.ru/account/3470233152/", 3470233152)</f>
        <v>3470233152</v>
      </c>
      <c r="E1123">
        <v>5156.16</v>
      </c>
    </row>
    <row r="1124" spans="1:5" x14ac:dyDescent="0.25">
      <c r="A1124" t="s">
        <v>5</v>
      </c>
      <c r="B1124" t="s">
        <v>485</v>
      </c>
      <c r="C1124" t="s">
        <v>11</v>
      </c>
      <c r="D1124" s="3">
        <f>HYPERLINK("https://szao.dolgi.msk.ru/account/3470309997/", 3470309997)</f>
        <v>3470309997</v>
      </c>
      <c r="E1124">
        <v>28806.76</v>
      </c>
    </row>
    <row r="1125" spans="1:5" x14ac:dyDescent="0.25">
      <c r="A1125" t="s">
        <v>5</v>
      </c>
      <c r="B1125" t="s">
        <v>485</v>
      </c>
      <c r="C1125" t="s">
        <v>7</v>
      </c>
      <c r="D1125" s="3">
        <f>HYPERLINK("https://szao.dolgi.msk.ru/account/3470233304/", 3470233304)</f>
        <v>3470233304</v>
      </c>
      <c r="E1125">
        <v>9076.31</v>
      </c>
    </row>
    <row r="1126" spans="1:5" x14ac:dyDescent="0.25">
      <c r="A1126" t="s">
        <v>5</v>
      </c>
      <c r="B1126" t="s">
        <v>485</v>
      </c>
      <c r="C1126" t="s">
        <v>115</v>
      </c>
      <c r="D1126" s="3">
        <f>HYPERLINK("https://szao.dolgi.msk.ru/account/3470233339/", 3470233339)</f>
        <v>3470233339</v>
      </c>
      <c r="E1126">
        <v>54825.71</v>
      </c>
    </row>
    <row r="1127" spans="1:5" x14ac:dyDescent="0.25">
      <c r="A1127" t="s">
        <v>5</v>
      </c>
      <c r="B1127" t="s">
        <v>485</v>
      </c>
      <c r="C1127" t="s">
        <v>142</v>
      </c>
      <c r="D1127" s="3">
        <f>HYPERLINK("https://szao.dolgi.msk.ru/account/3470234024/", 3470234024)</f>
        <v>3470234024</v>
      </c>
      <c r="E1127">
        <v>192600.41</v>
      </c>
    </row>
    <row r="1128" spans="1:5" x14ac:dyDescent="0.25">
      <c r="A1128" t="s">
        <v>5</v>
      </c>
      <c r="B1128" t="s">
        <v>486</v>
      </c>
      <c r="C1128" t="s">
        <v>96</v>
      </c>
      <c r="D1128" s="3">
        <f>HYPERLINK("https://szao.dolgi.msk.ru/account/3470234294/", 3470234294)</f>
        <v>3470234294</v>
      </c>
      <c r="E1128">
        <v>28504.53</v>
      </c>
    </row>
    <row r="1129" spans="1:5" x14ac:dyDescent="0.25">
      <c r="A1129" t="s">
        <v>5</v>
      </c>
      <c r="B1129" t="s">
        <v>486</v>
      </c>
      <c r="C1129" t="s">
        <v>112</v>
      </c>
      <c r="D1129" s="3">
        <f>HYPERLINK("https://szao.dolgi.msk.ru/account/3470234358/", 3470234358)</f>
        <v>3470234358</v>
      </c>
      <c r="E1129">
        <v>54670.400000000001</v>
      </c>
    </row>
    <row r="1130" spans="1:5" x14ac:dyDescent="0.25">
      <c r="A1130" t="s">
        <v>5</v>
      </c>
      <c r="B1130" t="s">
        <v>486</v>
      </c>
      <c r="C1130" t="s">
        <v>124</v>
      </c>
      <c r="D1130" s="3">
        <f>HYPERLINK("https://szao.dolgi.msk.ru/account/3470234948/", 3470234948)</f>
        <v>3470234948</v>
      </c>
      <c r="E1130">
        <v>47028.89</v>
      </c>
    </row>
    <row r="1131" spans="1:5" x14ac:dyDescent="0.25">
      <c r="A1131" t="s">
        <v>5</v>
      </c>
      <c r="B1131" t="s">
        <v>487</v>
      </c>
      <c r="C1131" t="s">
        <v>219</v>
      </c>
      <c r="D1131" s="3">
        <f>HYPERLINK("https://szao.dolgi.msk.ru/account/3470236302/", 3470236302)</f>
        <v>3470236302</v>
      </c>
      <c r="E1131">
        <v>42719.31</v>
      </c>
    </row>
    <row r="1132" spans="1:5" x14ac:dyDescent="0.25">
      <c r="A1132" t="s">
        <v>5</v>
      </c>
      <c r="B1132" t="s">
        <v>488</v>
      </c>
      <c r="C1132" t="s">
        <v>158</v>
      </c>
      <c r="D1132" s="3">
        <f>HYPERLINK("https://szao.dolgi.msk.ru/account/3470236548/", 3470236548)</f>
        <v>3470236548</v>
      </c>
      <c r="E1132">
        <v>174801.37</v>
      </c>
    </row>
    <row r="1133" spans="1:5" x14ac:dyDescent="0.25">
      <c r="A1133" t="s">
        <v>5</v>
      </c>
      <c r="B1133" t="s">
        <v>488</v>
      </c>
      <c r="C1133" t="s">
        <v>189</v>
      </c>
      <c r="D1133" s="3">
        <f>HYPERLINK("https://szao.dolgi.msk.ru/account/3470236601/", 3470236601)</f>
        <v>3470236601</v>
      </c>
      <c r="E1133">
        <v>14149.56</v>
      </c>
    </row>
    <row r="1134" spans="1:5" x14ac:dyDescent="0.25">
      <c r="A1134" t="s">
        <v>5</v>
      </c>
      <c r="B1134" t="s">
        <v>488</v>
      </c>
      <c r="C1134" t="s">
        <v>145</v>
      </c>
      <c r="D1134" s="3">
        <f>HYPERLINK("https://szao.dolgi.msk.ru/account/3470236759/", 3470236759)</f>
        <v>3470236759</v>
      </c>
      <c r="E1134">
        <v>336638.8</v>
      </c>
    </row>
    <row r="1135" spans="1:5" x14ac:dyDescent="0.25">
      <c r="A1135" t="s">
        <v>5</v>
      </c>
      <c r="B1135" t="s">
        <v>488</v>
      </c>
      <c r="C1135" t="s">
        <v>172</v>
      </c>
      <c r="D1135" s="3">
        <f>HYPERLINK("https://szao.dolgi.msk.ru/account/3470236927/", 3470236927)</f>
        <v>3470236927</v>
      </c>
      <c r="E1135">
        <v>130478</v>
      </c>
    </row>
    <row r="1136" spans="1:5" x14ac:dyDescent="0.25">
      <c r="A1136" t="s">
        <v>5</v>
      </c>
      <c r="B1136" t="s">
        <v>488</v>
      </c>
      <c r="C1136" t="s">
        <v>124</v>
      </c>
      <c r="D1136" s="3">
        <f>HYPERLINK("https://szao.dolgi.msk.ru/account/3470236986/", 3470236986)</f>
        <v>3470236986</v>
      </c>
      <c r="E1136">
        <v>27554.18</v>
      </c>
    </row>
    <row r="1137" spans="1:5" x14ac:dyDescent="0.25">
      <c r="A1137" t="s">
        <v>5</v>
      </c>
      <c r="B1137" t="s">
        <v>489</v>
      </c>
      <c r="C1137" t="s">
        <v>7</v>
      </c>
      <c r="D1137" s="3">
        <f>HYPERLINK("https://szao.dolgi.msk.ru/account/3470239378/", 3470239378)</f>
        <v>3470239378</v>
      </c>
      <c r="E1137">
        <v>128547.48</v>
      </c>
    </row>
    <row r="1138" spans="1:5" x14ac:dyDescent="0.25">
      <c r="A1138" t="s">
        <v>5</v>
      </c>
      <c r="B1138" t="s">
        <v>489</v>
      </c>
      <c r="C1138" t="s">
        <v>62</v>
      </c>
      <c r="D1138" s="3">
        <f>HYPERLINK("https://szao.dolgi.msk.ru/account/3470240053/", 3470240053)</f>
        <v>3470240053</v>
      </c>
      <c r="E1138">
        <v>48350.559999999998</v>
      </c>
    </row>
    <row r="1139" spans="1:5" x14ac:dyDescent="0.25">
      <c r="A1139" t="s">
        <v>5</v>
      </c>
      <c r="B1139" t="s">
        <v>489</v>
      </c>
      <c r="C1139" t="s">
        <v>122</v>
      </c>
      <c r="D1139" s="3">
        <f>HYPERLINK("https://szao.dolgi.msk.ru/account/3470240088/", 3470240088)</f>
        <v>3470240088</v>
      </c>
      <c r="E1139">
        <v>39940.879999999997</v>
      </c>
    </row>
    <row r="1140" spans="1:5" x14ac:dyDescent="0.25">
      <c r="A1140" t="s">
        <v>5</v>
      </c>
      <c r="B1140" t="s">
        <v>489</v>
      </c>
      <c r="C1140" t="s">
        <v>206</v>
      </c>
      <c r="D1140" s="3">
        <f>HYPERLINK("https://szao.dolgi.msk.ru/account/3470240213/", 3470240213)</f>
        <v>3470240213</v>
      </c>
      <c r="E1140">
        <v>79124.070000000007</v>
      </c>
    </row>
    <row r="1141" spans="1:5" x14ac:dyDescent="0.25">
      <c r="A1141" t="s">
        <v>5</v>
      </c>
      <c r="B1141" t="s">
        <v>489</v>
      </c>
      <c r="C1141" t="s">
        <v>138</v>
      </c>
      <c r="D1141" s="3">
        <f>HYPERLINK("https://szao.dolgi.msk.ru/account/3470240256/", 3470240256)</f>
        <v>3470240256</v>
      </c>
      <c r="E1141">
        <v>18701.23</v>
      </c>
    </row>
    <row r="1142" spans="1:5" x14ac:dyDescent="0.25">
      <c r="A1142" t="s">
        <v>5</v>
      </c>
      <c r="B1142" t="s">
        <v>490</v>
      </c>
      <c r="C1142" t="s">
        <v>119</v>
      </c>
      <c r="D1142" s="3">
        <f>HYPERLINK("https://szao.dolgi.msk.ru/account/3470240512/", 3470240512)</f>
        <v>3470240512</v>
      </c>
      <c r="E1142">
        <v>134974.01999999999</v>
      </c>
    </row>
    <row r="1143" spans="1:5" x14ac:dyDescent="0.25">
      <c r="A1143" t="s">
        <v>5</v>
      </c>
      <c r="B1143" t="s">
        <v>490</v>
      </c>
      <c r="C1143" t="s">
        <v>135</v>
      </c>
      <c r="D1143" s="3">
        <f>HYPERLINK("https://szao.dolgi.msk.ru/account/3470240547/", 3470240547)</f>
        <v>3470240547</v>
      </c>
      <c r="E1143">
        <v>8056.92</v>
      </c>
    </row>
    <row r="1144" spans="1:5" x14ac:dyDescent="0.25">
      <c r="A1144" t="s">
        <v>5</v>
      </c>
      <c r="B1144" t="s">
        <v>490</v>
      </c>
      <c r="C1144" t="s">
        <v>84</v>
      </c>
      <c r="D1144" s="3">
        <f>HYPERLINK("https://szao.dolgi.msk.ru/account/3470241056/", 3470241056)</f>
        <v>3470241056</v>
      </c>
      <c r="E1144">
        <v>79326.399999999994</v>
      </c>
    </row>
    <row r="1145" spans="1:5" x14ac:dyDescent="0.25">
      <c r="A1145" t="s">
        <v>5</v>
      </c>
      <c r="B1145" t="s">
        <v>491</v>
      </c>
      <c r="C1145" t="s">
        <v>61</v>
      </c>
      <c r="D1145" s="3">
        <f>HYPERLINK("https://szao.dolgi.msk.ru/account/3470250331/", 3470250331)</f>
        <v>3470250331</v>
      </c>
      <c r="E1145">
        <v>15813.57</v>
      </c>
    </row>
    <row r="1146" spans="1:5" x14ac:dyDescent="0.25">
      <c r="A1146" t="s">
        <v>5</v>
      </c>
      <c r="B1146" t="s">
        <v>491</v>
      </c>
      <c r="C1146" t="s">
        <v>67</v>
      </c>
      <c r="D1146" s="3">
        <f>HYPERLINK("https://szao.dolgi.msk.ru/account/3470319562/", 3470319562)</f>
        <v>3470319562</v>
      </c>
      <c r="E1146">
        <v>6417.31</v>
      </c>
    </row>
    <row r="1147" spans="1:5" x14ac:dyDescent="0.25">
      <c r="A1147" t="s">
        <v>5</v>
      </c>
      <c r="B1147" t="s">
        <v>491</v>
      </c>
      <c r="C1147" t="s">
        <v>140</v>
      </c>
      <c r="D1147" s="3">
        <f>HYPERLINK("https://szao.dolgi.msk.ru/account/3470319597/", 3470319597)</f>
        <v>3470319597</v>
      </c>
      <c r="E1147">
        <v>29434.639999999999</v>
      </c>
    </row>
    <row r="1148" spans="1:5" x14ac:dyDescent="0.25">
      <c r="A1148" t="s">
        <v>5</v>
      </c>
      <c r="B1148" t="s">
        <v>492</v>
      </c>
      <c r="C1148" t="s">
        <v>160</v>
      </c>
      <c r="D1148" s="3">
        <f>HYPERLINK("https://szao.dolgi.msk.ru/account/3470353832/", 3470353832)</f>
        <v>3470353832</v>
      </c>
      <c r="E1148">
        <v>14170.63</v>
      </c>
    </row>
    <row r="1149" spans="1:5" x14ac:dyDescent="0.25">
      <c r="A1149" t="s">
        <v>5</v>
      </c>
      <c r="B1149" t="s">
        <v>492</v>
      </c>
      <c r="C1149" t="s">
        <v>119</v>
      </c>
      <c r="D1149" s="3">
        <f>HYPERLINK("https://szao.dolgi.msk.ru/account/3470353859/", 3470353859)</f>
        <v>3470353859</v>
      </c>
      <c r="E1149">
        <v>167922.71</v>
      </c>
    </row>
    <row r="1150" spans="1:5" x14ac:dyDescent="0.25">
      <c r="A1150" t="s">
        <v>5</v>
      </c>
      <c r="B1150" t="s">
        <v>492</v>
      </c>
      <c r="C1150" t="s">
        <v>136</v>
      </c>
      <c r="D1150" s="3">
        <f>HYPERLINK("https://szao.dolgi.msk.ru/account/3470559849/", 3470559849)</f>
        <v>3470559849</v>
      </c>
      <c r="E1150">
        <v>69192.41</v>
      </c>
    </row>
    <row r="1151" spans="1:5" x14ac:dyDescent="0.25">
      <c r="A1151" t="s">
        <v>5</v>
      </c>
      <c r="B1151" t="s">
        <v>492</v>
      </c>
      <c r="C1151" t="s">
        <v>54</v>
      </c>
      <c r="D1151" s="3">
        <f>HYPERLINK("https://szao.dolgi.msk.ru/account/3470408717/", 3470408717)</f>
        <v>3470408717</v>
      </c>
      <c r="E1151">
        <v>28400.84</v>
      </c>
    </row>
    <row r="1152" spans="1:5" x14ac:dyDescent="0.25">
      <c r="A1152" t="s">
        <v>5</v>
      </c>
      <c r="B1152" t="s">
        <v>492</v>
      </c>
      <c r="C1152" t="s">
        <v>54</v>
      </c>
      <c r="D1152" s="3">
        <f>HYPERLINK("https://szao.dolgi.msk.ru/account/3470548461/", 3470548461)</f>
        <v>3470548461</v>
      </c>
      <c r="E1152">
        <v>56002.77</v>
      </c>
    </row>
    <row r="1153" spans="1:5" x14ac:dyDescent="0.25">
      <c r="A1153" t="s">
        <v>5</v>
      </c>
      <c r="B1153" t="s">
        <v>492</v>
      </c>
      <c r="C1153" t="s">
        <v>308</v>
      </c>
      <c r="D1153" s="3">
        <f>HYPERLINK("https://szao.dolgi.msk.ru/account/3470354325/", 3470354325)</f>
        <v>3470354325</v>
      </c>
      <c r="E1153">
        <v>99546.46</v>
      </c>
    </row>
    <row r="1154" spans="1:5" x14ac:dyDescent="0.25">
      <c r="A1154" t="s">
        <v>5</v>
      </c>
      <c r="B1154" t="s">
        <v>492</v>
      </c>
      <c r="C1154" t="s">
        <v>309</v>
      </c>
      <c r="D1154" s="3">
        <f>HYPERLINK("https://szao.dolgi.msk.ru/account/3470354333/", 3470354333)</f>
        <v>3470354333</v>
      </c>
      <c r="E1154">
        <v>56165.59</v>
      </c>
    </row>
    <row r="1155" spans="1:5" x14ac:dyDescent="0.25">
      <c r="A1155" t="s">
        <v>5</v>
      </c>
      <c r="B1155" t="s">
        <v>492</v>
      </c>
      <c r="C1155" t="s">
        <v>122</v>
      </c>
      <c r="D1155" s="3">
        <f>HYPERLINK("https://szao.dolgi.msk.ru/account/3470354376/", 3470354376)</f>
        <v>3470354376</v>
      </c>
      <c r="E1155">
        <v>21582.73</v>
      </c>
    </row>
    <row r="1156" spans="1:5" x14ac:dyDescent="0.25">
      <c r="A1156" t="s">
        <v>5</v>
      </c>
      <c r="B1156" t="s">
        <v>492</v>
      </c>
      <c r="C1156" t="s">
        <v>206</v>
      </c>
      <c r="D1156" s="3">
        <f>HYPERLINK("https://szao.dolgi.msk.ru/account/3470354528/", 3470354528)</f>
        <v>3470354528</v>
      </c>
      <c r="E1156">
        <v>12823.7</v>
      </c>
    </row>
    <row r="1157" spans="1:5" x14ac:dyDescent="0.25">
      <c r="A1157" t="s">
        <v>5</v>
      </c>
      <c r="B1157" t="s">
        <v>492</v>
      </c>
      <c r="C1157" t="s">
        <v>305</v>
      </c>
      <c r="D1157" s="3">
        <f>HYPERLINK("https://szao.dolgi.msk.ru/account/3470354739/", 3470354739)</f>
        <v>3470354739</v>
      </c>
      <c r="E1157">
        <v>19438.86</v>
      </c>
    </row>
    <row r="1158" spans="1:5" x14ac:dyDescent="0.25">
      <c r="A1158" t="s">
        <v>5</v>
      </c>
      <c r="B1158" t="s">
        <v>492</v>
      </c>
      <c r="C1158" t="s">
        <v>493</v>
      </c>
      <c r="D1158" s="3">
        <f>HYPERLINK("https://szao.dolgi.msk.ru/account/3470354851/", 3470354851)</f>
        <v>3470354851</v>
      </c>
      <c r="E1158">
        <v>39467.21</v>
      </c>
    </row>
    <row r="1159" spans="1:5" x14ac:dyDescent="0.25">
      <c r="A1159" t="s">
        <v>5</v>
      </c>
      <c r="B1159" t="s">
        <v>492</v>
      </c>
      <c r="C1159" t="s">
        <v>223</v>
      </c>
      <c r="D1159" s="3">
        <f>HYPERLINK("https://szao.dolgi.msk.ru/account/3470354915/", 3470354915)</f>
        <v>3470354915</v>
      </c>
      <c r="E1159">
        <v>11526.44</v>
      </c>
    </row>
    <row r="1160" spans="1:5" x14ac:dyDescent="0.25">
      <c r="A1160" t="s">
        <v>5</v>
      </c>
      <c r="B1160" t="s">
        <v>492</v>
      </c>
      <c r="C1160" t="s">
        <v>264</v>
      </c>
      <c r="D1160" s="3">
        <f>HYPERLINK("https://szao.dolgi.msk.ru/account/3470355176/", 3470355176)</f>
        <v>3470355176</v>
      </c>
      <c r="E1160">
        <v>47422.77</v>
      </c>
    </row>
    <row r="1161" spans="1:5" x14ac:dyDescent="0.25">
      <c r="A1161" t="s">
        <v>5</v>
      </c>
      <c r="B1161" t="s">
        <v>492</v>
      </c>
      <c r="C1161" t="s">
        <v>494</v>
      </c>
      <c r="D1161" s="3">
        <f>HYPERLINK("https://szao.dolgi.msk.ru/account/3470355336/", 3470355336)</f>
        <v>3470355336</v>
      </c>
      <c r="E1161">
        <v>9686.5300000000007</v>
      </c>
    </row>
    <row r="1162" spans="1:5" x14ac:dyDescent="0.25">
      <c r="A1162" t="s">
        <v>5</v>
      </c>
      <c r="B1162" t="s">
        <v>495</v>
      </c>
      <c r="C1162" t="s">
        <v>8</v>
      </c>
      <c r="D1162" s="3">
        <f>HYPERLINK("https://szao.dolgi.msk.ru/account/3470256602/", 3470256602)</f>
        <v>3470256602</v>
      </c>
      <c r="E1162">
        <v>25959.1</v>
      </c>
    </row>
    <row r="1163" spans="1:5" x14ac:dyDescent="0.25">
      <c r="A1163" t="s">
        <v>5</v>
      </c>
      <c r="B1163" t="s">
        <v>495</v>
      </c>
      <c r="C1163" t="s">
        <v>81</v>
      </c>
      <c r="D1163" s="3">
        <f>HYPERLINK("https://szao.dolgi.msk.ru/account/3470258464/", 3470258464)</f>
        <v>3470258464</v>
      </c>
      <c r="E1163">
        <v>145761.06</v>
      </c>
    </row>
    <row r="1164" spans="1:5" x14ac:dyDescent="0.25">
      <c r="A1164" t="s">
        <v>5</v>
      </c>
      <c r="B1164" t="s">
        <v>495</v>
      </c>
      <c r="C1164" t="s">
        <v>64</v>
      </c>
      <c r="D1164" s="3">
        <f>HYPERLINK("https://szao.dolgi.msk.ru/account/3470257146/", 3470257146)</f>
        <v>3470257146</v>
      </c>
      <c r="E1164">
        <v>25793.31</v>
      </c>
    </row>
    <row r="1165" spans="1:5" x14ac:dyDescent="0.25">
      <c r="A1165" t="s">
        <v>5</v>
      </c>
      <c r="B1165" t="s">
        <v>495</v>
      </c>
      <c r="C1165" t="s">
        <v>284</v>
      </c>
      <c r="D1165" s="3">
        <f>HYPERLINK("https://szao.dolgi.msk.ru/account/3470257736/", 3470257736)</f>
        <v>3470257736</v>
      </c>
      <c r="E1165">
        <v>19005.14</v>
      </c>
    </row>
    <row r="1166" spans="1:5" x14ac:dyDescent="0.25">
      <c r="A1166" t="s">
        <v>5</v>
      </c>
      <c r="B1166" t="s">
        <v>495</v>
      </c>
      <c r="C1166" t="s">
        <v>238</v>
      </c>
      <c r="D1166" s="3">
        <f>HYPERLINK("https://szao.dolgi.msk.ru/account/3470257891/", 3470257891)</f>
        <v>3470257891</v>
      </c>
      <c r="E1166">
        <v>7080.09</v>
      </c>
    </row>
    <row r="1167" spans="1:5" x14ac:dyDescent="0.25">
      <c r="A1167" t="s">
        <v>5</v>
      </c>
      <c r="B1167" t="s">
        <v>495</v>
      </c>
      <c r="C1167" t="s">
        <v>137</v>
      </c>
      <c r="D1167" s="3">
        <f>HYPERLINK("https://szao.dolgi.msk.ru/account/3470258181/", 3470258181)</f>
        <v>3470258181</v>
      </c>
      <c r="E1167">
        <v>10039.14</v>
      </c>
    </row>
    <row r="1168" spans="1:5" x14ac:dyDescent="0.25">
      <c r="A1168" t="s">
        <v>5</v>
      </c>
      <c r="B1168" t="s">
        <v>495</v>
      </c>
      <c r="C1168" t="s">
        <v>55</v>
      </c>
      <c r="D1168" s="3">
        <f>HYPERLINK("https://szao.dolgi.msk.ru/account/3470258253/", 3470258253)</f>
        <v>3470258253</v>
      </c>
      <c r="E1168">
        <v>10200.36</v>
      </c>
    </row>
    <row r="1169" spans="1:5" x14ac:dyDescent="0.25">
      <c r="A1169" t="s">
        <v>5</v>
      </c>
      <c r="B1169" t="s">
        <v>495</v>
      </c>
      <c r="C1169" t="s">
        <v>309</v>
      </c>
      <c r="D1169" s="3">
        <f>HYPERLINK("https://szao.dolgi.msk.ru/account/3470258296/", 3470258296)</f>
        <v>3470258296</v>
      </c>
      <c r="E1169">
        <v>4791.01</v>
      </c>
    </row>
    <row r="1170" spans="1:5" x14ac:dyDescent="0.25">
      <c r="A1170" t="s">
        <v>5</v>
      </c>
      <c r="B1170" t="s">
        <v>495</v>
      </c>
      <c r="C1170" t="s">
        <v>187</v>
      </c>
      <c r="D1170" s="3">
        <f>HYPERLINK("https://szao.dolgi.msk.ru/account/3470258392/", 3470258392)</f>
        <v>3470258392</v>
      </c>
      <c r="E1170">
        <v>170696.94</v>
      </c>
    </row>
    <row r="1171" spans="1:5" x14ac:dyDescent="0.25">
      <c r="A1171" t="s">
        <v>5</v>
      </c>
      <c r="B1171" t="s">
        <v>495</v>
      </c>
      <c r="C1171" t="s">
        <v>288</v>
      </c>
      <c r="D1171" s="3">
        <f>HYPERLINK("https://szao.dolgi.msk.ru/account/3470456997/", 3470456997)</f>
        <v>3470456997</v>
      </c>
      <c r="E1171">
        <v>5173.49</v>
      </c>
    </row>
    <row r="1172" spans="1:5" x14ac:dyDescent="0.25">
      <c r="A1172" t="s">
        <v>5</v>
      </c>
      <c r="B1172" t="s">
        <v>495</v>
      </c>
      <c r="C1172" t="s">
        <v>162</v>
      </c>
      <c r="D1172" s="3">
        <f>HYPERLINK("https://szao.dolgi.msk.ru/account/3470256944/", 3470256944)</f>
        <v>3470256944</v>
      </c>
      <c r="E1172">
        <v>13672.09</v>
      </c>
    </row>
    <row r="1173" spans="1:5" x14ac:dyDescent="0.25">
      <c r="A1173" t="s">
        <v>5</v>
      </c>
      <c r="B1173" t="s">
        <v>495</v>
      </c>
      <c r="C1173" t="s">
        <v>235</v>
      </c>
      <c r="D1173" s="3">
        <f>HYPERLINK("https://szao.dolgi.msk.ru/account/3470257277/", 3470257277)</f>
        <v>3470257277</v>
      </c>
      <c r="E1173">
        <v>47408.6</v>
      </c>
    </row>
    <row r="1174" spans="1:5" x14ac:dyDescent="0.25">
      <c r="A1174" t="s">
        <v>5</v>
      </c>
      <c r="B1174" t="s">
        <v>495</v>
      </c>
      <c r="C1174" t="s">
        <v>34</v>
      </c>
      <c r="D1174" s="3">
        <f>HYPERLINK("https://szao.dolgi.msk.ru/account/3470257365/", 3470257365)</f>
        <v>3470257365</v>
      </c>
      <c r="E1174">
        <v>25598.1</v>
      </c>
    </row>
    <row r="1175" spans="1:5" x14ac:dyDescent="0.25">
      <c r="A1175" t="s">
        <v>5</v>
      </c>
      <c r="B1175" t="s">
        <v>495</v>
      </c>
      <c r="C1175" t="s">
        <v>496</v>
      </c>
      <c r="D1175" s="3">
        <f>HYPERLINK("https://szao.dolgi.msk.ru/account/3470257592/", 3470257592)</f>
        <v>3470257592</v>
      </c>
      <c r="E1175">
        <v>8216.1299999999992</v>
      </c>
    </row>
    <row r="1176" spans="1:5" x14ac:dyDescent="0.25">
      <c r="A1176" t="s">
        <v>5</v>
      </c>
      <c r="B1176" t="s">
        <v>497</v>
      </c>
      <c r="C1176" t="s">
        <v>238</v>
      </c>
      <c r="D1176" s="3">
        <f>HYPERLINK("https://szao.dolgi.msk.ru/account/3470260011/", 3470260011)</f>
        <v>3470260011</v>
      </c>
      <c r="E1176">
        <v>45448.63</v>
      </c>
    </row>
    <row r="1177" spans="1:5" x14ac:dyDescent="0.25">
      <c r="A1177" t="s">
        <v>5</v>
      </c>
      <c r="B1177" t="s">
        <v>497</v>
      </c>
      <c r="C1177" t="s">
        <v>404</v>
      </c>
      <c r="D1177" s="3">
        <f>HYPERLINK("https://szao.dolgi.msk.ru/account/3470258763/", 3470258763)</f>
        <v>3470258763</v>
      </c>
      <c r="E1177">
        <v>20394.2</v>
      </c>
    </row>
    <row r="1178" spans="1:5" x14ac:dyDescent="0.25">
      <c r="A1178" t="s">
        <v>5</v>
      </c>
      <c r="B1178" t="s">
        <v>497</v>
      </c>
      <c r="C1178" t="s">
        <v>275</v>
      </c>
      <c r="D1178" s="3">
        <f>HYPERLINK("https://szao.dolgi.msk.ru/account/3470259029/", 3470259029)</f>
        <v>3470259029</v>
      </c>
      <c r="E1178">
        <v>141747.57999999999</v>
      </c>
    </row>
    <row r="1179" spans="1:5" x14ac:dyDescent="0.25">
      <c r="A1179" t="s">
        <v>5</v>
      </c>
      <c r="B1179" t="s">
        <v>497</v>
      </c>
      <c r="C1179" t="s">
        <v>498</v>
      </c>
      <c r="D1179" s="3">
        <f>HYPERLINK("https://szao.dolgi.msk.ru/account/3470331406/", 3470331406)</f>
        <v>3470331406</v>
      </c>
      <c r="E1179">
        <v>19704.05</v>
      </c>
    </row>
    <row r="1180" spans="1:5" x14ac:dyDescent="0.25">
      <c r="A1180" t="s">
        <v>5</v>
      </c>
      <c r="B1180" t="s">
        <v>497</v>
      </c>
      <c r="C1180" t="s">
        <v>261</v>
      </c>
      <c r="D1180" s="3">
        <f>HYPERLINK("https://szao.dolgi.msk.ru/account/3470259109/", 3470259109)</f>
        <v>3470259109</v>
      </c>
      <c r="E1180">
        <v>11538.64</v>
      </c>
    </row>
    <row r="1181" spans="1:5" x14ac:dyDescent="0.25">
      <c r="A1181" t="s">
        <v>5</v>
      </c>
      <c r="B1181" t="s">
        <v>497</v>
      </c>
      <c r="C1181" t="s">
        <v>127</v>
      </c>
      <c r="D1181" s="3">
        <f>HYPERLINK("https://szao.dolgi.msk.ru/account/3470259272/", 3470259272)</f>
        <v>3470259272</v>
      </c>
      <c r="E1181">
        <v>58877.05</v>
      </c>
    </row>
    <row r="1182" spans="1:5" x14ac:dyDescent="0.25">
      <c r="A1182" t="s">
        <v>5</v>
      </c>
      <c r="B1182" t="s">
        <v>497</v>
      </c>
      <c r="C1182" t="s">
        <v>427</v>
      </c>
      <c r="D1182" s="3">
        <f>HYPERLINK("https://szao.dolgi.msk.ru/account/3470259301/", 3470259301)</f>
        <v>3470259301</v>
      </c>
      <c r="E1182">
        <v>34608.5</v>
      </c>
    </row>
    <row r="1183" spans="1:5" x14ac:dyDescent="0.25">
      <c r="A1183" t="s">
        <v>5</v>
      </c>
      <c r="B1183" t="s">
        <v>497</v>
      </c>
      <c r="C1183" t="s">
        <v>499</v>
      </c>
      <c r="D1183" s="3">
        <f>HYPERLINK("https://szao.dolgi.msk.ru/account/3470259723/", 3470259723)</f>
        <v>3470259723</v>
      </c>
      <c r="E1183">
        <v>29397.86</v>
      </c>
    </row>
    <row r="1184" spans="1:5" x14ac:dyDescent="0.25">
      <c r="A1184" t="s">
        <v>5</v>
      </c>
      <c r="B1184" t="s">
        <v>497</v>
      </c>
      <c r="C1184" t="s">
        <v>500</v>
      </c>
      <c r="D1184" s="3">
        <f>HYPERLINK("https://szao.dolgi.msk.ru/account/3470259758/", 3470259758)</f>
        <v>3470259758</v>
      </c>
      <c r="E1184">
        <v>17351.97</v>
      </c>
    </row>
    <row r="1185" spans="1:5" x14ac:dyDescent="0.25">
      <c r="A1185" t="s">
        <v>5</v>
      </c>
      <c r="B1185" t="s">
        <v>497</v>
      </c>
      <c r="C1185" t="s">
        <v>500</v>
      </c>
      <c r="D1185" s="3">
        <f>HYPERLINK("https://szao.dolgi.msk.ru/account/3470539725/", 3470539725)</f>
        <v>3470539725</v>
      </c>
      <c r="E1185">
        <v>24011.77</v>
      </c>
    </row>
    <row r="1186" spans="1:5" x14ac:dyDescent="0.25">
      <c r="A1186" t="s">
        <v>5</v>
      </c>
      <c r="B1186" t="s">
        <v>501</v>
      </c>
      <c r="C1186" t="s">
        <v>119</v>
      </c>
      <c r="D1186" s="3">
        <f>HYPERLINK("https://szao.dolgi.msk.ru/account/3470355715/", 3470355715)</f>
        <v>3470355715</v>
      </c>
      <c r="E1186">
        <v>21760.36</v>
      </c>
    </row>
    <row r="1187" spans="1:5" x14ac:dyDescent="0.25">
      <c r="A1187" t="s">
        <v>5</v>
      </c>
      <c r="B1187" t="s">
        <v>501</v>
      </c>
      <c r="C1187" t="s">
        <v>60</v>
      </c>
      <c r="D1187" s="3">
        <f>HYPERLINK("https://szao.dolgi.msk.ru/account/3470355811/", 3470355811)</f>
        <v>3470355811</v>
      </c>
      <c r="E1187">
        <v>23295.85</v>
      </c>
    </row>
    <row r="1188" spans="1:5" x14ac:dyDescent="0.25">
      <c r="A1188" t="s">
        <v>5</v>
      </c>
      <c r="B1188" t="s">
        <v>501</v>
      </c>
      <c r="C1188" t="s">
        <v>30</v>
      </c>
      <c r="D1188" s="3">
        <f>HYPERLINK("https://szao.dolgi.msk.ru/account/3470355942/", 3470355942)</f>
        <v>3470355942</v>
      </c>
      <c r="E1188">
        <v>34395.08</v>
      </c>
    </row>
    <row r="1189" spans="1:5" x14ac:dyDescent="0.25">
      <c r="A1189" t="s">
        <v>5</v>
      </c>
      <c r="B1189" t="s">
        <v>501</v>
      </c>
      <c r="C1189" t="s">
        <v>52</v>
      </c>
      <c r="D1189" s="3">
        <f>HYPERLINK("https://szao.dolgi.msk.ru/account/3470356064/", 3470356064)</f>
        <v>3470356064</v>
      </c>
      <c r="E1189">
        <v>54902.45</v>
      </c>
    </row>
    <row r="1190" spans="1:5" x14ac:dyDescent="0.25">
      <c r="A1190" t="s">
        <v>5</v>
      </c>
      <c r="B1190" t="s">
        <v>501</v>
      </c>
      <c r="C1190" t="s">
        <v>54</v>
      </c>
      <c r="D1190" s="3">
        <f>HYPERLINK("https://szao.dolgi.msk.ru/account/3470548269/", 3470548269)</f>
        <v>3470548269</v>
      </c>
      <c r="E1190">
        <v>21916.94</v>
      </c>
    </row>
    <row r="1191" spans="1:5" x14ac:dyDescent="0.25">
      <c r="A1191" t="s">
        <v>5</v>
      </c>
      <c r="B1191" t="s">
        <v>502</v>
      </c>
      <c r="C1191" t="s">
        <v>434</v>
      </c>
      <c r="D1191" s="3">
        <f>HYPERLINK("https://szao.dolgi.msk.ru/account/3470408725/", 3470408725)</f>
        <v>3470408725</v>
      </c>
      <c r="E1191">
        <v>17486.72</v>
      </c>
    </row>
    <row r="1192" spans="1:5" x14ac:dyDescent="0.25">
      <c r="A1192" t="s">
        <v>5</v>
      </c>
      <c r="B1192" t="s">
        <v>502</v>
      </c>
      <c r="C1192" t="s">
        <v>239</v>
      </c>
      <c r="D1192" s="3">
        <f>HYPERLINK("https://szao.dolgi.msk.ru/account/3470356654/", 3470356654)</f>
        <v>3470356654</v>
      </c>
      <c r="E1192">
        <v>92928.26</v>
      </c>
    </row>
    <row r="1193" spans="1:5" x14ac:dyDescent="0.25">
      <c r="A1193" t="s">
        <v>5</v>
      </c>
      <c r="B1193" t="s">
        <v>503</v>
      </c>
      <c r="C1193" t="s">
        <v>155</v>
      </c>
      <c r="D1193" s="3">
        <f>HYPERLINK("https://szao.dolgi.msk.ru/account/3470356961/", 3470356961)</f>
        <v>3470356961</v>
      </c>
      <c r="E1193">
        <v>112263.47</v>
      </c>
    </row>
    <row r="1194" spans="1:5" x14ac:dyDescent="0.25">
      <c r="A1194" t="s">
        <v>5</v>
      </c>
      <c r="B1194" t="s">
        <v>503</v>
      </c>
      <c r="C1194" t="s">
        <v>160</v>
      </c>
      <c r="D1194" s="3">
        <f>HYPERLINK("https://szao.dolgi.msk.ru/account/3470357008/", 3470357008)</f>
        <v>3470357008</v>
      </c>
      <c r="E1194">
        <v>97771.43</v>
      </c>
    </row>
    <row r="1195" spans="1:5" x14ac:dyDescent="0.25">
      <c r="A1195" t="s">
        <v>5</v>
      </c>
      <c r="B1195" t="s">
        <v>503</v>
      </c>
      <c r="C1195" t="s">
        <v>189</v>
      </c>
      <c r="D1195" s="3">
        <f>HYPERLINK("https://szao.dolgi.msk.ru/account/3470357067/", 3470357067)</f>
        <v>3470357067</v>
      </c>
      <c r="E1195">
        <v>115819.45</v>
      </c>
    </row>
    <row r="1196" spans="1:5" x14ac:dyDescent="0.25">
      <c r="A1196" t="s">
        <v>5</v>
      </c>
      <c r="B1196" t="s">
        <v>504</v>
      </c>
      <c r="C1196" t="s">
        <v>67</v>
      </c>
      <c r="D1196" s="3">
        <f>HYPERLINK("https://szao.dolgi.msk.ru/account/3470357251/", 3470357251)</f>
        <v>3470357251</v>
      </c>
      <c r="E1196">
        <v>51812.45</v>
      </c>
    </row>
    <row r="1197" spans="1:5" x14ac:dyDescent="0.25">
      <c r="A1197" t="s">
        <v>5</v>
      </c>
      <c r="B1197" t="s">
        <v>504</v>
      </c>
      <c r="C1197" t="s">
        <v>136</v>
      </c>
      <c r="D1197" s="3">
        <f>HYPERLINK("https://szao.dolgi.msk.ru/account/3470408768/", 3470408768)</f>
        <v>3470408768</v>
      </c>
      <c r="E1197">
        <v>6604.58</v>
      </c>
    </row>
    <row r="1198" spans="1:5" x14ac:dyDescent="0.25">
      <c r="A1198" t="s">
        <v>5</v>
      </c>
      <c r="B1198" t="s">
        <v>504</v>
      </c>
      <c r="C1198" t="s">
        <v>120</v>
      </c>
      <c r="D1198" s="3">
        <f>HYPERLINK("https://szao.dolgi.msk.ru/account/3470357358/", 3470357358)</f>
        <v>3470357358</v>
      </c>
      <c r="E1198">
        <v>19193.72</v>
      </c>
    </row>
    <row r="1199" spans="1:5" x14ac:dyDescent="0.25">
      <c r="A1199" t="s">
        <v>5</v>
      </c>
      <c r="B1199" t="s">
        <v>504</v>
      </c>
      <c r="C1199" t="s">
        <v>52</v>
      </c>
      <c r="D1199" s="3">
        <f>HYPERLINK("https://szao.dolgi.msk.ru/account/3470357382/", 3470357382)</f>
        <v>3470357382</v>
      </c>
      <c r="E1199">
        <v>2839.32</v>
      </c>
    </row>
    <row r="1200" spans="1:5" x14ac:dyDescent="0.25">
      <c r="A1200" t="s">
        <v>5</v>
      </c>
      <c r="B1200" t="s">
        <v>505</v>
      </c>
      <c r="C1200" t="s">
        <v>8</v>
      </c>
      <c r="D1200" s="3">
        <f>HYPERLINK("https://szao.dolgi.msk.ru/account/3470478774/", 3470478774)</f>
        <v>3470478774</v>
      </c>
      <c r="E1200">
        <v>6827.98</v>
      </c>
    </row>
    <row r="1201" spans="1:5" x14ac:dyDescent="0.25">
      <c r="A1201" t="s">
        <v>5</v>
      </c>
      <c r="B1201" t="s">
        <v>505</v>
      </c>
      <c r="C1201" t="s">
        <v>8</v>
      </c>
      <c r="D1201" s="3">
        <f>HYPERLINK("https://szao.dolgi.msk.ru/account/3470478811/", 3470478811)</f>
        <v>3470478811</v>
      </c>
      <c r="E1201">
        <v>5596.21</v>
      </c>
    </row>
    <row r="1202" spans="1:5" x14ac:dyDescent="0.25">
      <c r="A1202" t="s">
        <v>5</v>
      </c>
      <c r="B1202" t="s">
        <v>505</v>
      </c>
      <c r="C1202" t="s">
        <v>8</v>
      </c>
      <c r="D1202" s="3">
        <f>HYPERLINK("https://szao.dolgi.msk.ru/account/3470478854/", 3470478854)</f>
        <v>3470478854</v>
      </c>
      <c r="E1202">
        <v>7634.06</v>
      </c>
    </row>
    <row r="1203" spans="1:5" x14ac:dyDescent="0.25">
      <c r="A1203" t="s">
        <v>5</v>
      </c>
      <c r="B1203" t="s">
        <v>505</v>
      </c>
      <c r="C1203" t="s">
        <v>8</v>
      </c>
      <c r="D1203" s="3">
        <f>HYPERLINK("https://szao.dolgi.msk.ru/account/3470478889/", 3470478889)</f>
        <v>3470478889</v>
      </c>
      <c r="E1203">
        <v>18294.91</v>
      </c>
    </row>
    <row r="1204" spans="1:5" x14ac:dyDescent="0.25">
      <c r="A1204" t="s">
        <v>5</v>
      </c>
      <c r="B1204" t="s">
        <v>505</v>
      </c>
      <c r="C1204" t="s">
        <v>8</v>
      </c>
      <c r="D1204" s="3">
        <f>HYPERLINK("https://szao.dolgi.msk.ru/account/3470478897/", 3470478897)</f>
        <v>3470478897</v>
      </c>
      <c r="E1204">
        <v>16251.93</v>
      </c>
    </row>
    <row r="1205" spans="1:5" x14ac:dyDescent="0.25">
      <c r="A1205" t="s">
        <v>5</v>
      </c>
      <c r="B1205" t="s">
        <v>505</v>
      </c>
      <c r="C1205" t="s">
        <v>8</v>
      </c>
      <c r="D1205" s="3">
        <f>HYPERLINK("https://szao.dolgi.msk.ru/account/3470478942/", 3470478942)</f>
        <v>3470478942</v>
      </c>
      <c r="E1205">
        <v>6875.52</v>
      </c>
    </row>
    <row r="1206" spans="1:5" x14ac:dyDescent="0.25">
      <c r="A1206" t="s">
        <v>5</v>
      </c>
      <c r="B1206" t="s">
        <v>505</v>
      </c>
      <c r="C1206" t="s">
        <v>8</v>
      </c>
      <c r="D1206" s="3">
        <f>HYPERLINK("https://szao.dolgi.msk.ru/account/3470478969/", 3470478969)</f>
        <v>3470478969</v>
      </c>
      <c r="E1206">
        <v>12423.19</v>
      </c>
    </row>
    <row r="1207" spans="1:5" x14ac:dyDescent="0.25">
      <c r="A1207" t="s">
        <v>5</v>
      </c>
      <c r="B1207" t="s">
        <v>505</v>
      </c>
      <c r="C1207" t="s">
        <v>8</v>
      </c>
      <c r="D1207" s="3">
        <f>HYPERLINK("https://szao.dolgi.msk.ru/account/3470478977/", 3470478977)</f>
        <v>3470478977</v>
      </c>
      <c r="E1207">
        <v>5310.71</v>
      </c>
    </row>
    <row r="1208" spans="1:5" x14ac:dyDescent="0.25">
      <c r="A1208" t="s">
        <v>5</v>
      </c>
      <c r="B1208" t="s">
        <v>505</v>
      </c>
      <c r="C1208" t="s">
        <v>8</v>
      </c>
      <c r="D1208" s="3">
        <f>HYPERLINK("https://szao.dolgi.msk.ru/account/3470478985/", 3470478985)</f>
        <v>3470478985</v>
      </c>
      <c r="E1208">
        <v>22252.63</v>
      </c>
    </row>
    <row r="1209" spans="1:5" x14ac:dyDescent="0.25">
      <c r="A1209" t="s">
        <v>5</v>
      </c>
      <c r="B1209" t="s">
        <v>505</v>
      </c>
      <c r="C1209" t="s">
        <v>11</v>
      </c>
      <c r="D1209" s="3">
        <f>HYPERLINK("https://szao.dolgi.msk.ru/account/3470478993/", 3470478993)</f>
        <v>3470478993</v>
      </c>
      <c r="E1209">
        <v>7405.59</v>
      </c>
    </row>
    <row r="1210" spans="1:5" x14ac:dyDescent="0.25">
      <c r="A1210" t="s">
        <v>5</v>
      </c>
      <c r="B1210" t="s">
        <v>505</v>
      </c>
      <c r="C1210" t="s">
        <v>11</v>
      </c>
      <c r="D1210" s="3">
        <f>HYPERLINK("https://szao.dolgi.msk.ru/account/3470479005/", 3470479005)</f>
        <v>3470479005</v>
      </c>
      <c r="E1210">
        <v>31761.39</v>
      </c>
    </row>
    <row r="1211" spans="1:5" x14ac:dyDescent="0.25">
      <c r="A1211" t="s">
        <v>5</v>
      </c>
      <c r="B1211" t="s">
        <v>505</v>
      </c>
      <c r="C1211" t="s">
        <v>11</v>
      </c>
      <c r="D1211" s="3">
        <f>HYPERLINK("https://szao.dolgi.msk.ru/account/3470479048/", 3470479048)</f>
        <v>3470479048</v>
      </c>
      <c r="E1211">
        <v>15526.96</v>
      </c>
    </row>
    <row r="1212" spans="1:5" x14ac:dyDescent="0.25">
      <c r="A1212" t="s">
        <v>5</v>
      </c>
      <c r="B1212" t="s">
        <v>505</v>
      </c>
      <c r="C1212" t="s">
        <v>11</v>
      </c>
      <c r="D1212" s="3">
        <f>HYPERLINK("https://szao.dolgi.msk.ru/account/3470479064/", 3470479064)</f>
        <v>3470479064</v>
      </c>
      <c r="E1212">
        <v>7600.27</v>
      </c>
    </row>
    <row r="1213" spans="1:5" x14ac:dyDescent="0.25">
      <c r="A1213" t="s">
        <v>5</v>
      </c>
      <c r="B1213" t="s">
        <v>505</v>
      </c>
      <c r="C1213" t="s">
        <v>11</v>
      </c>
      <c r="D1213" s="3">
        <f>HYPERLINK("https://szao.dolgi.msk.ru/account/3470479101/", 3470479101)</f>
        <v>3470479101</v>
      </c>
      <c r="E1213">
        <v>19265.310000000001</v>
      </c>
    </row>
    <row r="1214" spans="1:5" x14ac:dyDescent="0.25">
      <c r="A1214" t="s">
        <v>5</v>
      </c>
      <c r="B1214" t="s">
        <v>505</v>
      </c>
      <c r="C1214" t="s">
        <v>11</v>
      </c>
      <c r="D1214" s="3">
        <f>HYPERLINK("https://szao.dolgi.msk.ru/account/3470479136/", 3470479136)</f>
        <v>3470479136</v>
      </c>
      <c r="E1214">
        <v>9525.73</v>
      </c>
    </row>
    <row r="1215" spans="1:5" x14ac:dyDescent="0.25">
      <c r="A1215" t="s">
        <v>5</v>
      </c>
      <c r="B1215" t="s">
        <v>505</v>
      </c>
      <c r="C1215" t="s">
        <v>11</v>
      </c>
      <c r="D1215" s="3">
        <f>HYPERLINK("https://szao.dolgi.msk.ru/account/3470479195/", 3470479195)</f>
        <v>3470479195</v>
      </c>
      <c r="E1215">
        <v>13925.14</v>
      </c>
    </row>
    <row r="1216" spans="1:5" x14ac:dyDescent="0.25">
      <c r="A1216" t="s">
        <v>5</v>
      </c>
      <c r="B1216" t="s">
        <v>505</v>
      </c>
      <c r="C1216" t="s">
        <v>13</v>
      </c>
      <c r="D1216" s="3">
        <f>HYPERLINK("https://szao.dolgi.msk.ru/account/3470478539/", 3470478539)</f>
        <v>3470478539</v>
      </c>
      <c r="E1216">
        <v>9942.07</v>
      </c>
    </row>
    <row r="1217" spans="1:5" x14ac:dyDescent="0.25">
      <c r="A1217" t="s">
        <v>5</v>
      </c>
      <c r="B1217" t="s">
        <v>505</v>
      </c>
      <c r="C1217" t="s">
        <v>13</v>
      </c>
      <c r="D1217" s="3">
        <f>HYPERLINK("https://szao.dolgi.msk.ru/account/3470478563/", 3470478563)</f>
        <v>3470478563</v>
      </c>
      <c r="E1217">
        <v>13916.24</v>
      </c>
    </row>
    <row r="1218" spans="1:5" x14ac:dyDescent="0.25">
      <c r="A1218" t="s">
        <v>5</v>
      </c>
      <c r="B1218" t="s">
        <v>505</v>
      </c>
      <c r="C1218" t="s">
        <v>13</v>
      </c>
      <c r="D1218" s="3">
        <f>HYPERLINK("https://szao.dolgi.msk.ru/account/3470478571/", 3470478571)</f>
        <v>3470478571</v>
      </c>
      <c r="E1218">
        <v>13184.49</v>
      </c>
    </row>
    <row r="1219" spans="1:5" x14ac:dyDescent="0.25">
      <c r="A1219" t="s">
        <v>5</v>
      </c>
      <c r="B1219" t="s">
        <v>505</v>
      </c>
      <c r="C1219" t="s">
        <v>13</v>
      </c>
      <c r="D1219" s="3">
        <f>HYPERLINK("https://szao.dolgi.msk.ru/account/3470478723/", 3470478723)</f>
        <v>3470478723</v>
      </c>
      <c r="E1219">
        <v>6616.57</v>
      </c>
    </row>
    <row r="1220" spans="1:5" x14ac:dyDescent="0.25">
      <c r="A1220" t="s">
        <v>5</v>
      </c>
      <c r="B1220" t="s">
        <v>505</v>
      </c>
      <c r="C1220" t="s">
        <v>47</v>
      </c>
      <c r="D1220" s="3">
        <f>HYPERLINK("https://szao.dolgi.msk.ru/account/3470479216/", 3470479216)</f>
        <v>3470479216</v>
      </c>
      <c r="E1220">
        <v>14014.01</v>
      </c>
    </row>
    <row r="1221" spans="1:5" x14ac:dyDescent="0.25">
      <c r="A1221" t="s">
        <v>5</v>
      </c>
      <c r="B1221" t="s">
        <v>505</v>
      </c>
      <c r="C1221" t="s">
        <v>47</v>
      </c>
      <c r="D1221" s="3">
        <f>HYPERLINK("https://szao.dolgi.msk.ru/account/3470479224/", 3470479224)</f>
        <v>3470479224</v>
      </c>
      <c r="E1221">
        <v>3175.07</v>
      </c>
    </row>
    <row r="1222" spans="1:5" x14ac:dyDescent="0.25">
      <c r="A1222" t="s">
        <v>5</v>
      </c>
      <c r="B1222" t="s">
        <v>505</v>
      </c>
      <c r="C1222" t="s">
        <v>47</v>
      </c>
      <c r="D1222" s="3">
        <f>HYPERLINK("https://szao.dolgi.msk.ru/account/3470479312/", 3470479312)</f>
        <v>3470479312</v>
      </c>
      <c r="E1222">
        <v>15225.76</v>
      </c>
    </row>
    <row r="1223" spans="1:5" x14ac:dyDescent="0.25">
      <c r="A1223" t="s">
        <v>5</v>
      </c>
      <c r="B1223" t="s">
        <v>505</v>
      </c>
      <c r="C1223" t="s">
        <v>47</v>
      </c>
      <c r="D1223" s="3">
        <f>HYPERLINK("https://szao.dolgi.msk.ru/account/3470479347/", 3470479347)</f>
        <v>3470479347</v>
      </c>
      <c r="E1223">
        <v>236589.36</v>
      </c>
    </row>
    <row r="1224" spans="1:5" x14ac:dyDescent="0.25">
      <c r="A1224" t="s">
        <v>5</v>
      </c>
      <c r="B1224" t="s">
        <v>505</v>
      </c>
      <c r="C1224" t="s">
        <v>47</v>
      </c>
      <c r="D1224" s="3">
        <f>HYPERLINK("https://szao.dolgi.msk.ru/account/3470479355/", 3470479355)</f>
        <v>3470479355</v>
      </c>
      <c r="E1224">
        <v>6199.69</v>
      </c>
    </row>
    <row r="1225" spans="1:5" x14ac:dyDescent="0.25">
      <c r="A1225" t="s">
        <v>5</v>
      </c>
      <c r="B1225" t="s">
        <v>505</v>
      </c>
      <c r="C1225" t="s">
        <v>47</v>
      </c>
      <c r="D1225" s="3">
        <f>HYPERLINK("https://szao.dolgi.msk.ru/account/3470479398/", 3470479398)</f>
        <v>3470479398</v>
      </c>
      <c r="E1225">
        <v>6564.45</v>
      </c>
    </row>
    <row r="1226" spans="1:5" x14ac:dyDescent="0.25">
      <c r="A1226" t="s">
        <v>5</v>
      </c>
      <c r="B1226" t="s">
        <v>505</v>
      </c>
      <c r="C1226" t="s">
        <v>47</v>
      </c>
      <c r="D1226" s="3">
        <f>HYPERLINK("https://szao.dolgi.msk.ru/account/3470479435/", 3470479435)</f>
        <v>3470479435</v>
      </c>
      <c r="E1226">
        <v>5834.99</v>
      </c>
    </row>
    <row r="1227" spans="1:5" x14ac:dyDescent="0.25">
      <c r="A1227" t="s">
        <v>5</v>
      </c>
      <c r="B1227" t="s">
        <v>505</v>
      </c>
      <c r="C1227" t="s">
        <v>96</v>
      </c>
      <c r="D1227" s="3">
        <f>HYPERLINK("https://szao.dolgi.msk.ru/account/3470320328/", 3470320328)</f>
        <v>3470320328</v>
      </c>
      <c r="E1227">
        <v>22471.09</v>
      </c>
    </row>
    <row r="1228" spans="1:5" x14ac:dyDescent="0.25">
      <c r="A1228" t="s">
        <v>5</v>
      </c>
      <c r="B1228" t="s">
        <v>506</v>
      </c>
      <c r="C1228" t="s">
        <v>13</v>
      </c>
      <c r="D1228" s="3">
        <f>HYPERLINK("https://szao.dolgi.msk.ru/account/3470315852/", 3470315852)</f>
        <v>3470315852</v>
      </c>
      <c r="E1228">
        <v>374577.27</v>
      </c>
    </row>
    <row r="1229" spans="1:5" x14ac:dyDescent="0.25">
      <c r="A1229" t="s">
        <v>5</v>
      </c>
      <c r="B1229" t="s">
        <v>506</v>
      </c>
      <c r="C1229" t="s">
        <v>112</v>
      </c>
      <c r="D1229" s="3">
        <f>HYPERLINK("https://szao.dolgi.msk.ru/account/3470315908/", 3470315908)</f>
        <v>3470315908</v>
      </c>
      <c r="E1229">
        <v>4463.18</v>
      </c>
    </row>
    <row r="1230" spans="1:5" x14ac:dyDescent="0.25">
      <c r="A1230" t="s">
        <v>5</v>
      </c>
      <c r="B1230" t="s">
        <v>506</v>
      </c>
      <c r="C1230" t="s">
        <v>7</v>
      </c>
      <c r="D1230" s="3">
        <f>HYPERLINK("https://szao.dolgi.msk.ru/account/3470264282/", 3470264282)</f>
        <v>3470264282</v>
      </c>
      <c r="E1230">
        <v>15991.33</v>
      </c>
    </row>
    <row r="1231" spans="1:5" x14ac:dyDescent="0.25">
      <c r="A1231" t="s">
        <v>5</v>
      </c>
      <c r="B1231" t="s">
        <v>506</v>
      </c>
      <c r="C1231" t="s">
        <v>284</v>
      </c>
      <c r="D1231" s="3">
        <f>HYPERLINK("https://szao.dolgi.msk.ru/account/3470572023/", 3470572023)</f>
        <v>3470572023</v>
      </c>
      <c r="E1231">
        <v>13750.38</v>
      </c>
    </row>
    <row r="1232" spans="1:5" x14ac:dyDescent="0.25">
      <c r="A1232" t="s">
        <v>5</v>
      </c>
      <c r="B1232" t="s">
        <v>506</v>
      </c>
      <c r="C1232" t="s">
        <v>119</v>
      </c>
      <c r="D1232" s="3">
        <f>HYPERLINK("https://szao.dolgi.msk.ru/account/3470264442/", 3470264442)</f>
        <v>3470264442</v>
      </c>
      <c r="E1232">
        <v>157918.38</v>
      </c>
    </row>
    <row r="1233" spans="1:5" x14ac:dyDescent="0.25">
      <c r="A1233" t="s">
        <v>5</v>
      </c>
      <c r="B1233" t="s">
        <v>506</v>
      </c>
      <c r="C1233" t="s">
        <v>145</v>
      </c>
      <c r="D1233" s="3">
        <f>HYPERLINK("https://szao.dolgi.msk.ru/account/3470264733/", 3470264733)</f>
        <v>3470264733</v>
      </c>
      <c r="E1233">
        <v>99355.93</v>
      </c>
    </row>
    <row r="1234" spans="1:5" x14ac:dyDescent="0.25">
      <c r="A1234" t="s">
        <v>5</v>
      </c>
      <c r="B1234" t="s">
        <v>506</v>
      </c>
      <c r="C1234" t="s">
        <v>116</v>
      </c>
      <c r="D1234" s="3">
        <f>HYPERLINK("https://szao.dolgi.msk.ru/account/3470264944/", 3470264944)</f>
        <v>3470264944</v>
      </c>
      <c r="E1234">
        <v>10779.32</v>
      </c>
    </row>
    <row r="1235" spans="1:5" x14ac:dyDescent="0.25">
      <c r="A1235" t="s">
        <v>5</v>
      </c>
      <c r="B1235" t="s">
        <v>506</v>
      </c>
      <c r="C1235" t="s">
        <v>124</v>
      </c>
      <c r="D1235" s="3">
        <f>HYPERLINK("https://szao.dolgi.msk.ru/account/3470599402/", 3470599402)</f>
        <v>3470599402</v>
      </c>
      <c r="E1235">
        <v>11511.8</v>
      </c>
    </row>
    <row r="1236" spans="1:5" x14ac:dyDescent="0.25">
      <c r="A1236" t="s">
        <v>5</v>
      </c>
      <c r="B1236" t="s">
        <v>507</v>
      </c>
      <c r="C1236" t="s">
        <v>133</v>
      </c>
      <c r="D1236" s="3">
        <f>HYPERLINK("https://szao.dolgi.msk.ru/account/3470312037/", 3470312037)</f>
        <v>3470312037</v>
      </c>
      <c r="E1236">
        <v>276045.78000000003</v>
      </c>
    </row>
    <row r="1237" spans="1:5" x14ac:dyDescent="0.25">
      <c r="A1237" t="s">
        <v>5</v>
      </c>
      <c r="B1237" t="s">
        <v>507</v>
      </c>
      <c r="C1237" t="s">
        <v>9</v>
      </c>
      <c r="D1237" s="3">
        <f>HYPERLINK("https://szao.dolgi.msk.ru/account/3470265656/", 3470265656)</f>
        <v>3470265656</v>
      </c>
      <c r="E1237">
        <v>360700.13</v>
      </c>
    </row>
    <row r="1238" spans="1:5" x14ac:dyDescent="0.25">
      <c r="A1238" t="s">
        <v>5</v>
      </c>
      <c r="B1238" t="s">
        <v>507</v>
      </c>
      <c r="C1238" t="s">
        <v>141</v>
      </c>
      <c r="D1238" s="3">
        <f>HYPERLINK("https://szao.dolgi.msk.ru/account/3470265867/", 3470265867)</f>
        <v>3470265867</v>
      </c>
      <c r="E1238">
        <v>273455.87</v>
      </c>
    </row>
    <row r="1239" spans="1:5" x14ac:dyDescent="0.25">
      <c r="A1239" t="s">
        <v>5</v>
      </c>
      <c r="B1239" t="s">
        <v>507</v>
      </c>
      <c r="C1239" t="s">
        <v>55</v>
      </c>
      <c r="D1239" s="3">
        <f>HYPERLINK("https://szao.dolgi.msk.ru/account/3470598266/", 3470598266)</f>
        <v>3470598266</v>
      </c>
      <c r="E1239">
        <v>11245.95</v>
      </c>
    </row>
    <row r="1240" spans="1:5" x14ac:dyDescent="0.25">
      <c r="A1240" t="s">
        <v>5</v>
      </c>
      <c r="B1240" t="s">
        <v>508</v>
      </c>
      <c r="C1240" t="s">
        <v>136</v>
      </c>
      <c r="D1240" s="3">
        <f>HYPERLINK("https://szao.dolgi.msk.ru/account/3470311851/", 3470311851)</f>
        <v>3470311851</v>
      </c>
      <c r="E1240">
        <v>9260.23</v>
      </c>
    </row>
    <row r="1241" spans="1:5" x14ac:dyDescent="0.25">
      <c r="A1241" t="s">
        <v>5</v>
      </c>
      <c r="B1241" t="s">
        <v>509</v>
      </c>
      <c r="C1241" t="s">
        <v>77</v>
      </c>
      <c r="D1241" s="3">
        <f>HYPERLINK("https://szao.dolgi.msk.ru/account/3470251617/", 3470251617)</f>
        <v>3470251617</v>
      </c>
      <c r="E1241">
        <v>136417.96</v>
      </c>
    </row>
    <row r="1242" spans="1:5" x14ac:dyDescent="0.25">
      <c r="A1242" t="s">
        <v>5</v>
      </c>
      <c r="B1242" t="s">
        <v>509</v>
      </c>
      <c r="C1242" t="s">
        <v>189</v>
      </c>
      <c r="D1242" s="3">
        <f>HYPERLINK("https://szao.dolgi.msk.ru/account/3470251879/", 3470251879)</f>
        <v>3470251879</v>
      </c>
      <c r="E1242">
        <v>16170.22</v>
      </c>
    </row>
    <row r="1243" spans="1:5" x14ac:dyDescent="0.25">
      <c r="A1243" t="s">
        <v>5</v>
      </c>
      <c r="B1243" t="s">
        <v>509</v>
      </c>
      <c r="C1243" t="s">
        <v>172</v>
      </c>
      <c r="D1243" s="3">
        <f>HYPERLINK("https://szao.dolgi.msk.ru/account/3470312272/", 3470312272)</f>
        <v>3470312272</v>
      </c>
      <c r="E1243">
        <v>25219.58</v>
      </c>
    </row>
    <row r="1244" spans="1:5" x14ac:dyDescent="0.25">
      <c r="A1244" t="s">
        <v>5</v>
      </c>
      <c r="B1244" t="s">
        <v>509</v>
      </c>
      <c r="C1244" t="s">
        <v>54</v>
      </c>
      <c r="D1244" s="3">
        <f>HYPERLINK("https://szao.dolgi.msk.ru/account/3470252388/", 3470252388)</f>
        <v>3470252388</v>
      </c>
      <c r="E1244">
        <v>7988.98</v>
      </c>
    </row>
    <row r="1245" spans="1:5" x14ac:dyDescent="0.25">
      <c r="A1245" t="s">
        <v>5</v>
      </c>
      <c r="B1245" t="s">
        <v>510</v>
      </c>
      <c r="C1245" t="s">
        <v>64</v>
      </c>
      <c r="D1245" s="3">
        <f>HYPERLINK("https://szao.dolgi.msk.ru/account/3470252601/", 3470252601)</f>
        <v>3470252601</v>
      </c>
      <c r="E1245">
        <v>20923.310000000001</v>
      </c>
    </row>
    <row r="1246" spans="1:5" x14ac:dyDescent="0.25">
      <c r="A1246" t="s">
        <v>5</v>
      </c>
      <c r="B1246" t="s">
        <v>510</v>
      </c>
      <c r="C1246" t="s">
        <v>83</v>
      </c>
      <c r="D1246" s="3">
        <f>HYPERLINK("https://szao.dolgi.msk.ru/account/3470252804/", 3470252804)</f>
        <v>3470252804</v>
      </c>
      <c r="E1246">
        <v>23975.97</v>
      </c>
    </row>
    <row r="1247" spans="1:5" x14ac:dyDescent="0.25">
      <c r="A1247" t="s">
        <v>5</v>
      </c>
      <c r="B1247" t="s">
        <v>510</v>
      </c>
      <c r="C1247" t="s">
        <v>120</v>
      </c>
      <c r="D1247" s="3">
        <f>HYPERLINK("https://szao.dolgi.msk.ru/account/3470253145/", 3470253145)</f>
        <v>3470253145</v>
      </c>
      <c r="E1247">
        <v>61671.13</v>
      </c>
    </row>
    <row r="1248" spans="1:5" x14ac:dyDescent="0.25">
      <c r="A1248" t="s">
        <v>5</v>
      </c>
      <c r="B1248" t="s">
        <v>510</v>
      </c>
      <c r="C1248" t="s">
        <v>143</v>
      </c>
      <c r="D1248" s="3">
        <f>HYPERLINK("https://szao.dolgi.msk.ru/account/3470253401/", 3470253401)</f>
        <v>3470253401</v>
      </c>
      <c r="E1248">
        <v>295435.92</v>
      </c>
    </row>
    <row r="1249" spans="1:5" x14ac:dyDescent="0.25">
      <c r="A1249" t="s">
        <v>5</v>
      </c>
      <c r="B1249" t="s">
        <v>511</v>
      </c>
      <c r="C1249" t="s">
        <v>60</v>
      </c>
      <c r="D1249" s="3">
        <f>HYPERLINK("https://szao.dolgi.msk.ru/account/3470253911/", 3470253911)</f>
        <v>3470253911</v>
      </c>
      <c r="E1249">
        <v>295283.88</v>
      </c>
    </row>
    <row r="1250" spans="1:5" x14ac:dyDescent="0.25">
      <c r="A1250" t="s">
        <v>5</v>
      </c>
      <c r="B1250" t="s">
        <v>511</v>
      </c>
      <c r="C1250" t="s">
        <v>133</v>
      </c>
      <c r="D1250" s="3">
        <f>HYPERLINK("https://szao.dolgi.msk.ru/account/3470253997/", 3470253997)</f>
        <v>3470253997</v>
      </c>
      <c r="E1250">
        <v>13910.4</v>
      </c>
    </row>
    <row r="1251" spans="1:5" x14ac:dyDescent="0.25">
      <c r="A1251" t="s">
        <v>5</v>
      </c>
      <c r="B1251" t="s">
        <v>511</v>
      </c>
      <c r="C1251" t="s">
        <v>190</v>
      </c>
      <c r="D1251" s="3">
        <f>HYPERLINK("https://szao.dolgi.msk.ru/account/3470314745/", 3470314745)</f>
        <v>3470314745</v>
      </c>
      <c r="E1251">
        <v>112469.1</v>
      </c>
    </row>
    <row r="1252" spans="1:5" x14ac:dyDescent="0.25">
      <c r="A1252" t="s">
        <v>5</v>
      </c>
      <c r="B1252" t="s">
        <v>511</v>
      </c>
      <c r="C1252" t="s">
        <v>79</v>
      </c>
      <c r="D1252" s="3">
        <f>HYPERLINK("https://szao.dolgi.msk.ru/account/3470314761/", 3470314761)</f>
        <v>3470314761</v>
      </c>
      <c r="E1252">
        <v>8927.1</v>
      </c>
    </row>
    <row r="1253" spans="1:5" x14ac:dyDescent="0.25">
      <c r="A1253" t="s">
        <v>5</v>
      </c>
      <c r="B1253" t="s">
        <v>511</v>
      </c>
      <c r="C1253" t="s">
        <v>136</v>
      </c>
      <c r="D1253" s="3">
        <f>HYPERLINK("https://szao.dolgi.msk.ru/account/3470254113/", 3470254113)</f>
        <v>3470254113</v>
      </c>
      <c r="E1253">
        <v>16408.02</v>
      </c>
    </row>
    <row r="1254" spans="1:5" x14ac:dyDescent="0.25">
      <c r="A1254" t="s">
        <v>5</v>
      </c>
      <c r="B1254" t="s">
        <v>511</v>
      </c>
      <c r="C1254" t="s">
        <v>221</v>
      </c>
      <c r="D1254" s="3">
        <f>HYPERLINK("https://szao.dolgi.msk.ru/account/3470254172/", 3470254172)</f>
        <v>3470254172</v>
      </c>
      <c r="E1254">
        <v>11801.5</v>
      </c>
    </row>
    <row r="1255" spans="1:5" x14ac:dyDescent="0.25">
      <c r="A1255" t="s">
        <v>5</v>
      </c>
      <c r="B1255" t="s">
        <v>512</v>
      </c>
      <c r="C1255" t="s">
        <v>157</v>
      </c>
      <c r="D1255" s="3">
        <f>HYPERLINK("https://szao.dolgi.msk.ru/account/3470423714/", 3470423714)</f>
        <v>3470423714</v>
      </c>
      <c r="E1255">
        <v>26509.63</v>
      </c>
    </row>
    <row r="1256" spans="1:5" x14ac:dyDescent="0.25">
      <c r="A1256" t="s">
        <v>5</v>
      </c>
      <c r="B1256" t="s">
        <v>512</v>
      </c>
      <c r="C1256" t="s">
        <v>54</v>
      </c>
      <c r="D1256" s="3">
        <f>HYPERLINK("https://szao.dolgi.msk.ru/account/3470424063/", 3470424063)</f>
        <v>3470424063</v>
      </c>
      <c r="E1256">
        <v>12729.35</v>
      </c>
    </row>
    <row r="1257" spans="1:5" x14ac:dyDescent="0.25">
      <c r="A1257" t="s">
        <v>5</v>
      </c>
      <c r="B1257" t="s">
        <v>512</v>
      </c>
      <c r="C1257" t="s">
        <v>229</v>
      </c>
      <c r="D1257" s="3">
        <f>HYPERLINK("https://szao.dolgi.msk.ru/account/3470423415/", 3470423415)</f>
        <v>3470423415</v>
      </c>
      <c r="E1257">
        <v>66999.05</v>
      </c>
    </row>
    <row r="1258" spans="1:5" x14ac:dyDescent="0.25">
      <c r="A1258" t="s">
        <v>5</v>
      </c>
      <c r="B1258" t="s">
        <v>513</v>
      </c>
      <c r="C1258" t="s">
        <v>77</v>
      </c>
      <c r="D1258" s="3">
        <f>HYPERLINK("https://szao.dolgi.msk.ru/account/3470254674/", 3470254674)</f>
        <v>3470254674</v>
      </c>
      <c r="E1258">
        <v>194936.19</v>
      </c>
    </row>
    <row r="1259" spans="1:5" x14ac:dyDescent="0.25">
      <c r="A1259" t="s">
        <v>5</v>
      </c>
      <c r="B1259" t="s">
        <v>514</v>
      </c>
      <c r="C1259" t="s">
        <v>149</v>
      </c>
      <c r="D1259" s="3">
        <f>HYPERLINK("https://szao.dolgi.msk.ru/account/3470255837/", 3470255837)</f>
        <v>3470255837</v>
      </c>
      <c r="E1259">
        <v>26491.39</v>
      </c>
    </row>
    <row r="1260" spans="1:5" x14ac:dyDescent="0.25">
      <c r="A1260" t="s">
        <v>5</v>
      </c>
      <c r="B1260" t="s">
        <v>514</v>
      </c>
      <c r="C1260" t="s">
        <v>120</v>
      </c>
      <c r="D1260" s="3">
        <f>HYPERLINK("https://szao.dolgi.msk.ru/account/3470410593/", 3470410593)</f>
        <v>3470410593</v>
      </c>
      <c r="E1260">
        <v>266976.90000000002</v>
      </c>
    </row>
    <row r="1261" spans="1:5" x14ac:dyDescent="0.25">
      <c r="A1261" t="s">
        <v>5</v>
      </c>
      <c r="B1261" t="s">
        <v>515</v>
      </c>
      <c r="C1261" t="s">
        <v>8</v>
      </c>
      <c r="D1261" s="3">
        <f>HYPERLINK("https://szao.dolgi.msk.ru/account/3470317399/", 3470317399)</f>
        <v>3470317399</v>
      </c>
      <c r="E1261">
        <v>173248.97</v>
      </c>
    </row>
    <row r="1262" spans="1:5" x14ac:dyDescent="0.25">
      <c r="A1262" t="s">
        <v>5</v>
      </c>
      <c r="B1262" t="s">
        <v>515</v>
      </c>
      <c r="C1262" t="s">
        <v>8</v>
      </c>
      <c r="D1262" s="3">
        <f>HYPERLINK("https://szao.dolgi.msk.ru/account/3470466503/", 3470466503)</f>
        <v>3470466503</v>
      </c>
      <c r="E1262">
        <v>27928.71</v>
      </c>
    </row>
    <row r="1263" spans="1:5" x14ac:dyDescent="0.25">
      <c r="A1263" t="s">
        <v>5</v>
      </c>
      <c r="B1263" t="s">
        <v>515</v>
      </c>
      <c r="C1263" t="s">
        <v>295</v>
      </c>
      <c r="D1263" s="3">
        <f>HYPERLINK("https://szao.dolgi.msk.ru/account/3470262383/", 3470262383)</f>
        <v>3470262383</v>
      </c>
      <c r="E1263">
        <v>11078.49</v>
      </c>
    </row>
    <row r="1264" spans="1:5" x14ac:dyDescent="0.25">
      <c r="A1264" t="s">
        <v>5</v>
      </c>
      <c r="B1264" t="s">
        <v>516</v>
      </c>
      <c r="C1264" t="s">
        <v>59</v>
      </c>
      <c r="D1264" s="3">
        <f>HYPERLINK("https://szao.dolgi.msk.ru/account/3470263319/", 3470263319)</f>
        <v>3470263319</v>
      </c>
      <c r="E1264">
        <v>27482.41</v>
      </c>
    </row>
    <row r="1265" spans="1:5" x14ac:dyDescent="0.25">
      <c r="A1265" t="s">
        <v>5</v>
      </c>
      <c r="B1265" t="s">
        <v>516</v>
      </c>
      <c r="C1265" t="s">
        <v>102</v>
      </c>
      <c r="D1265" s="3">
        <f>HYPERLINK("https://szao.dolgi.msk.ru/account/3470262842/", 3470262842)</f>
        <v>3470262842</v>
      </c>
      <c r="E1265">
        <v>10439.43</v>
      </c>
    </row>
    <row r="1266" spans="1:5" x14ac:dyDescent="0.25">
      <c r="A1266" t="s">
        <v>5</v>
      </c>
      <c r="B1266" t="s">
        <v>517</v>
      </c>
      <c r="C1266" t="s">
        <v>7</v>
      </c>
      <c r="D1266" s="3">
        <f>HYPERLINK("https://szao.dolgi.msk.ru/account/3470267774/", 3470267774)</f>
        <v>3470267774</v>
      </c>
      <c r="E1266">
        <v>73581.58</v>
      </c>
    </row>
    <row r="1267" spans="1:5" x14ac:dyDescent="0.25">
      <c r="A1267" t="s">
        <v>5</v>
      </c>
      <c r="B1267" t="s">
        <v>517</v>
      </c>
      <c r="C1267" t="s">
        <v>149</v>
      </c>
      <c r="D1267" s="3">
        <f>HYPERLINK("https://szao.dolgi.msk.ru/account/3470270156/", 3470270156)</f>
        <v>3470270156</v>
      </c>
      <c r="E1267">
        <v>50267.83</v>
      </c>
    </row>
    <row r="1268" spans="1:5" x14ac:dyDescent="0.25">
      <c r="A1268" t="s">
        <v>5</v>
      </c>
      <c r="B1268" t="s">
        <v>517</v>
      </c>
      <c r="C1268" t="s">
        <v>282</v>
      </c>
      <c r="D1268" s="3">
        <f>HYPERLINK("https://szao.dolgi.msk.ru/account/3470270201/", 3470270201)</f>
        <v>3470270201</v>
      </c>
      <c r="E1268">
        <v>416488.78</v>
      </c>
    </row>
    <row r="1269" spans="1:5" x14ac:dyDescent="0.25">
      <c r="A1269" t="s">
        <v>5</v>
      </c>
      <c r="B1269" t="s">
        <v>517</v>
      </c>
      <c r="C1269" t="s">
        <v>145</v>
      </c>
      <c r="D1269" s="3">
        <f>HYPERLINK("https://szao.dolgi.msk.ru/account/3470542545/", 3470542545)</f>
        <v>3470542545</v>
      </c>
      <c r="E1269">
        <v>2589.64</v>
      </c>
    </row>
    <row r="1270" spans="1:5" x14ac:dyDescent="0.25">
      <c r="A1270" t="s">
        <v>5</v>
      </c>
      <c r="B1270" t="s">
        <v>517</v>
      </c>
      <c r="C1270" t="s">
        <v>116</v>
      </c>
      <c r="D1270" s="3">
        <f>HYPERLINK("https://szao.dolgi.msk.ru/account/3470270447/", 3470270447)</f>
        <v>3470270447</v>
      </c>
      <c r="E1270">
        <v>16883.87</v>
      </c>
    </row>
    <row r="1271" spans="1:5" x14ac:dyDescent="0.25">
      <c r="A1271" t="s">
        <v>5</v>
      </c>
      <c r="B1271" t="s">
        <v>517</v>
      </c>
      <c r="C1271" t="s">
        <v>418</v>
      </c>
      <c r="D1271" s="3">
        <f>HYPERLINK("https://szao.dolgi.msk.ru/account/3470268064/", 3470268064)</f>
        <v>3470268064</v>
      </c>
      <c r="E1271">
        <v>4396.18</v>
      </c>
    </row>
    <row r="1272" spans="1:5" x14ac:dyDescent="0.25">
      <c r="A1272" t="s">
        <v>5</v>
      </c>
      <c r="B1272" t="s">
        <v>517</v>
      </c>
      <c r="C1272" t="s">
        <v>175</v>
      </c>
      <c r="D1272" s="3">
        <f>HYPERLINK("https://szao.dolgi.msk.ru/account/3470268187/", 3470268187)</f>
        <v>3470268187</v>
      </c>
      <c r="E1272">
        <v>45223.7</v>
      </c>
    </row>
    <row r="1273" spans="1:5" x14ac:dyDescent="0.25">
      <c r="A1273" t="s">
        <v>5</v>
      </c>
      <c r="B1273" t="s">
        <v>517</v>
      </c>
      <c r="C1273" t="s">
        <v>71</v>
      </c>
      <c r="D1273" s="3">
        <f>HYPERLINK("https://szao.dolgi.msk.ru/account/3470268638/", 3470268638)</f>
        <v>3470268638</v>
      </c>
      <c r="E1273">
        <v>7588.45</v>
      </c>
    </row>
    <row r="1274" spans="1:5" x14ac:dyDescent="0.25">
      <c r="A1274" t="s">
        <v>5</v>
      </c>
      <c r="B1274" t="s">
        <v>517</v>
      </c>
      <c r="C1274" t="s">
        <v>518</v>
      </c>
      <c r="D1274" s="3">
        <f>HYPERLINK("https://szao.dolgi.msk.ru/account/3470269606/", 3470269606)</f>
        <v>3470269606</v>
      </c>
      <c r="E1274">
        <v>11151</v>
      </c>
    </row>
    <row r="1275" spans="1:5" x14ac:dyDescent="0.25">
      <c r="A1275" t="s">
        <v>5</v>
      </c>
      <c r="B1275" t="s">
        <v>519</v>
      </c>
      <c r="C1275" t="s">
        <v>112</v>
      </c>
      <c r="D1275" s="3">
        <f>HYPERLINK("https://szao.dolgi.msk.ru/account/3470266085/", 3470266085)</f>
        <v>3470266085</v>
      </c>
      <c r="E1275">
        <v>9049.5499999999993</v>
      </c>
    </row>
    <row r="1276" spans="1:5" x14ac:dyDescent="0.25">
      <c r="A1276" t="s">
        <v>5</v>
      </c>
      <c r="B1276" t="s">
        <v>519</v>
      </c>
      <c r="C1276" t="s">
        <v>282</v>
      </c>
      <c r="D1276" s="3">
        <f>HYPERLINK("https://szao.dolgi.msk.ru/account/3470266384/", 3470266384)</f>
        <v>3470266384</v>
      </c>
      <c r="E1276">
        <v>8784.65</v>
      </c>
    </row>
    <row r="1277" spans="1:5" x14ac:dyDescent="0.25">
      <c r="A1277" t="s">
        <v>5</v>
      </c>
      <c r="B1277" t="s">
        <v>519</v>
      </c>
      <c r="C1277" t="s">
        <v>193</v>
      </c>
      <c r="D1277" s="3">
        <f>HYPERLINK("https://szao.dolgi.msk.ru/account/3470332169/", 3470332169)</f>
        <v>3470332169</v>
      </c>
      <c r="E1277">
        <v>14583.78</v>
      </c>
    </row>
    <row r="1278" spans="1:5" x14ac:dyDescent="0.25">
      <c r="A1278" t="s">
        <v>5</v>
      </c>
      <c r="B1278" t="s">
        <v>520</v>
      </c>
      <c r="C1278" t="s">
        <v>133</v>
      </c>
      <c r="D1278" s="3">
        <f>HYPERLINK("https://szao.dolgi.msk.ru/account/3470295935/", 3470295935)</f>
        <v>3470295935</v>
      </c>
      <c r="E1278">
        <v>95208.12</v>
      </c>
    </row>
    <row r="1279" spans="1:5" x14ac:dyDescent="0.25">
      <c r="A1279" t="s">
        <v>5</v>
      </c>
      <c r="B1279" t="s">
        <v>520</v>
      </c>
      <c r="C1279" t="s">
        <v>61</v>
      </c>
      <c r="D1279" s="3">
        <f>HYPERLINK("https://szao.dolgi.msk.ru/account/3470295943/", 3470295943)</f>
        <v>3470295943</v>
      </c>
      <c r="E1279">
        <v>32100.34</v>
      </c>
    </row>
    <row r="1280" spans="1:5" x14ac:dyDescent="0.25">
      <c r="A1280" t="s">
        <v>5</v>
      </c>
      <c r="B1280" t="s">
        <v>520</v>
      </c>
      <c r="C1280" t="s">
        <v>61</v>
      </c>
      <c r="D1280" s="3">
        <f>HYPERLINK("https://szao.dolgi.msk.ru/account/3470295951/", 3470295951)</f>
        <v>3470295951</v>
      </c>
      <c r="E1280">
        <v>12017.15</v>
      </c>
    </row>
    <row r="1281" spans="1:5" x14ac:dyDescent="0.25">
      <c r="A1281" t="s">
        <v>5</v>
      </c>
      <c r="B1281" t="s">
        <v>520</v>
      </c>
      <c r="C1281" t="s">
        <v>190</v>
      </c>
      <c r="D1281" s="3">
        <f>HYPERLINK("https://szao.dolgi.msk.ru/account/3470271503/", 3470271503)</f>
        <v>3470271503</v>
      </c>
      <c r="E1281">
        <v>14381.83</v>
      </c>
    </row>
    <row r="1282" spans="1:5" x14ac:dyDescent="0.25">
      <c r="A1282" t="s">
        <v>5</v>
      </c>
      <c r="B1282" t="s">
        <v>520</v>
      </c>
      <c r="C1282" t="s">
        <v>254</v>
      </c>
      <c r="D1282" s="3">
        <f>HYPERLINK("https://szao.dolgi.msk.ru/account/3470271562/", 3470271562)</f>
        <v>3470271562</v>
      </c>
      <c r="E1282">
        <v>13221.47</v>
      </c>
    </row>
    <row r="1283" spans="1:5" x14ac:dyDescent="0.25">
      <c r="A1283" t="s">
        <v>5</v>
      </c>
      <c r="B1283" t="s">
        <v>521</v>
      </c>
      <c r="C1283" t="s">
        <v>13</v>
      </c>
      <c r="D1283" s="3">
        <f>HYPERLINK("https://szao.dolgi.msk.ru/account/3470284785/", 3470284785)</f>
        <v>3470284785</v>
      </c>
      <c r="E1283">
        <v>15941.59</v>
      </c>
    </row>
    <row r="1284" spans="1:5" x14ac:dyDescent="0.25">
      <c r="A1284" t="s">
        <v>5</v>
      </c>
      <c r="B1284" t="s">
        <v>521</v>
      </c>
      <c r="C1284" t="s">
        <v>284</v>
      </c>
      <c r="D1284" s="3">
        <f>HYPERLINK("https://szao.dolgi.msk.ru/account/3470284697/", 3470284697)</f>
        <v>3470284697</v>
      </c>
      <c r="E1284">
        <v>17948.599999999999</v>
      </c>
    </row>
    <row r="1285" spans="1:5" x14ac:dyDescent="0.25">
      <c r="A1285" t="s">
        <v>5</v>
      </c>
      <c r="B1285" t="s">
        <v>521</v>
      </c>
      <c r="C1285" t="s">
        <v>161</v>
      </c>
      <c r="D1285" s="3">
        <f>HYPERLINK("https://szao.dolgi.msk.ru/account/3470331908/", 3470331908)</f>
        <v>3470331908</v>
      </c>
      <c r="E1285">
        <v>10339.959999999999</v>
      </c>
    </row>
    <row r="1286" spans="1:5" x14ac:dyDescent="0.25">
      <c r="A1286" t="s">
        <v>5</v>
      </c>
      <c r="B1286" t="s">
        <v>522</v>
      </c>
      <c r="C1286" t="s">
        <v>13</v>
      </c>
      <c r="D1286" s="3">
        <f>HYPERLINK("https://szao.dolgi.msk.ru/account/3470485093/", 3470485093)</f>
        <v>3470485093</v>
      </c>
      <c r="E1286">
        <v>12697.19</v>
      </c>
    </row>
    <row r="1287" spans="1:5" x14ac:dyDescent="0.25">
      <c r="A1287" t="s">
        <v>5</v>
      </c>
      <c r="B1287" t="s">
        <v>522</v>
      </c>
      <c r="C1287" t="s">
        <v>24</v>
      </c>
      <c r="D1287" s="3">
        <f>HYPERLINK("https://szao.dolgi.msk.ru/account/3470490546/", 3470490546)</f>
        <v>3470490546</v>
      </c>
      <c r="E1287">
        <v>5609.71</v>
      </c>
    </row>
    <row r="1288" spans="1:5" x14ac:dyDescent="0.25">
      <c r="A1288" t="s">
        <v>5</v>
      </c>
      <c r="B1288" t="s">
        <v>522</v>
      </c>
      <c r="C1288" t="s">
        <v>64</v>
      </c>
      <c r="D1288" s="3">
        <f>HYPERLINK("https://szao.dolgi.msk.ru/account/3470485448/", 3470485448)</f>
        <v>3470485448</v>
      </c>
      <c r="E1288">
        <v>2051.2600000000002</v>
      </c>
    </row>
    <row r="1289" spans="1:5" x14ac:dyDescent="0.25">
      <c r="A1289" t="s">
        <v>5</v>
      </c>
      <c r="B1289" t="s">
        <v>522</v>
      </c>
      <c r="C1289" t="s">
        <v>142</v>
      </c>
      <c r="D1289" s="3">
        <f>HYPERLINK("https://szao.dolgi.msk.ru/account/3470491266/", 3470491266)</f>
        <v>3470491266</v>
      </c>
      <c r="E1289">
        <v>8071.13</v>
      </c>
    </row>
    <row r="1290" spans="1:5" x14ac:dyDescent="0.25">
      <c r="A1290" t="s">
        <v>5</v>
      </c>
      <c r="B1290" t="s">
        <v>522</v>
      </c>
      <c r="C1290" t="s">
        <v>14</v>
      </c>
      <c r="D1290" s="3">
        <f>HYPERLINK("https://szao.dolgi.msk.ru/account/3470486678/", 3470486678)</f>
        <v>3470486678</v>
      </c>
      <c r="E1290">
        <v>1492.84</v>
      </c>
    </row>
    <row r="1291" spans="1:5" x14ac:dyDescent="0.25">
      <c r="A1291" t="s">
        <v>5</v>
      </c>
      <c r="B1291" t="s">
        <v>522</v>
      </c>
      <c r="C1291" t="s">
        <v>57</v>
      </c>
      <c r="D1291" s="3">
        <f>HYPERLINK("https://szao.dolgi.msk.ru/account/3470560874/", 3470560874)</f>
        <v>3470560874</v>
      </c>
      <c r="E1291">
        <v>12504.03</v>
      </c>
    </row>
    <row r="1292" spans="1:5" x14ac:dyDescent="0.25">
      <c r="A1292" t="s">
        <v>5</v>
      </c>
      <c r="B1292" t="s">
        <v>522</v>
      </c>
      <c r="C1292" t="s">
        <v>117</v>
      </c>
      <c r="D1292" s="3">
        <f>HYPERLINK("https://szao.dolgi.msk.ru/account/3470491354/", 3470491354)</f>
        <v>3470491354</v>
      </c>
      <c r="E1292">
        <v>158998.57</v>
      </c>
    </row>
    <row r="1293" spans="1:5" x14ac:dyDescent="0.25">
      <c r="A1293" t="s">
        <v>5</v>
      </c>
      <c r="B1293" t="s">
        <v>522</v>
      </c>
      <c r="C1293" t="s">
        <v>31</v>
      </c>
      <c r="D1293" s="3">
        <f>HYPERLINK("https://szao.dolgi.msk.ru/account/3470486942/", 3470486942)</f>
        <v>3470486942</v>
      </c>
      <c r="E1293">
        <v>2099.79</v>
      </c>
    </row>
    <row r="1294" spans="1:5" x14ac:dyDescent="0.25">
      <c r="A1294" t="s">
        <v>5</v>
      </c>
      <c r="B1294" t="s">
        <v>522</v>
      </c>
      <c r="C1294" t="s">
        <v>358</v>
      </c>
      <c r="D1294" s="3">
        <f>HYPERLINK("https://szao.dolgi.msk.ru/account/3470491469/", 3470491469)</f>
        <v>3470491469</v>
      </c>
      <c r="E1294">
        <v>13670.12</v>
      </c>
    </row>
    <row r="1295" spans="1:5" x14ac:dyDescent="0.25">
      <c r="A1295" t="s">
        <v>5</v>
      </c>
      <c r="B1295" t="s">
        <v>522</v>
      </c>
      <c r="C1295" t="s">
        <v>173</v>
      </c>
      <c r="D1295" s="3">
        <f>HYPERLINK("https://szao.dolgi.msk.ru/account/3470567507/", 3470567507)</f>
        <v>3470567507</v>
      </c>
      <c r="E1295">
        <v>22230.07</v>
      </c>
    </row>
    <row r="1296" spans="1:5" x14ac:dyDescent="0.25">
      <c r="A1296" t="s">
        <v>5</v>
      </c>
      <c r="B1296" t="s">
        <v>522</v>
      </c>
      <c r="C1296" t="s">
        <v>265</v>
      </c>
      <c r="D1296" s="3">
        <f>HYPERLINK("https://szao.dolgi.msk.ru/account/3470492808/", 3470492808)</f>
        <v>3470492808</v>
      </c>
      <c r="E1296">
        <v>6133.11</v>
      </c>
    </row>
    <row r="1297" spans="1:5" x14ac:dyDescent="0.25">
      <c r="A1297" t="s">
        <v>5</v>
      </c>
      <c r="B1297" t="s">
        <v>522</v>
      </c>
      <c r="C1297" t="s">
        <v>250</v>
      </c>
      <c r="D1297" s="3">
        <f>HYPERLINK("https://szao.dolgi.msk.ru/account/3470492832/", 3470492832)</f>
        <v>3470492832</v>
      </c>
      <c r="E1297">
        <v>45862.95</v>
      </c>
    </row>
    <row r="1298" spans="1:5" x14ac:dyDescent="0.25">
      <c r="A1298" t="s">
        <v>5</v>
      </c>
      <c r="B1298" t="s">
        <v>522</v>
      </c>
      <c r="C1298" t="s">
        <v>251</v>
      </c>
      <c r="D1298" s="3">
        <f>HYPERLINK("https://szao.dolgi.msk.ru/account/3470493042/", 3470493042)</f>
        <v>3470493042</v>
      </c>
      <c r="E1298">
        <v>19993.740000000002</v>
      </c>
    </row>
    <row r="1299" spans="1:5" x14ac:dyDescent="0.25">
      <c r="A1299" t="s">
        <v>5</v>
      </c>
      <c r="B1299" t="s">
        <v>522</v>
      </c>
      <c r="C1299" t="s">
        <v>276</v>
      </c>
      <c r="D1299" s="3">
        <f>HYPERLINK("https://szao.dolgi.msk.ru/account/3470493229/", 3470493229)</f>
        <v>3470493229</v>
      </c>
      <c r="E1299">
        <v>7420.55</v>
      </c>
    </row>
    <row r="1300" spans="1:5" x14ac:dyDescent="0.25">
      <c r="A1300" t="s">
        <v>5</v>
      </c>
      <c r="B1300" t="s">
        <v>522</v>
      </c>
      <c r="C1300" t="s">
        <v>523</v>
      </c>
      <c r="D1300" s="3">
        <f>HYPERLINK("https://szao.dolgi.msk.ru/account/3470493317/", 3470493317)</f>
        <v>3470493317</v>
      </c>
      <c r="E1300">
        <v>12592.37</v>
      </c>
    </row>
    <row r="1301" spans="1:5" x14ac:dyDescent="0.25">
      <c r="A1301" t="s">
        <v>5</v>
      </c>
      <c r="B1301" t="s">
        <v>524</v>
      </c>
      <c r="C1301" t="s">
        <v>87</v>
      </c>
      <c r="D1301" s="3">
        <f>HYPERLINK("https://szao.dolgi.msk.ru/account/3470491792/", 3470491792)</f>
        <v>3470491792</v>
      </c>
      <c r="E1301">
        <v>31676.41</v>
      </c>
    </row>
    <row r="1302" spans="1:5" x14ac:dyDescent="0.25">
      <c r="A1302" t="s">
        <v>5</v>
      </c>
      <c r="B1302" t="s">
        <v>524</v>
      </c>
      <c r="C1302" t="s">
        <v>171</v>
      </c>
      <c r="D1302" s="3">
        <f>HYPERLINK("https://szao.dolgi.msk.ru/account/3470492162/", 3470492162)</f>
        <v>3470492162</v>
      </c>
      <c r="E1302">
        <v>29996.51</v>
      </c>
    </row>
    <row r="1303" spans="1:5" x14ac:dyDescent="0.25">
      <c r="A1303" t="s">
        <v>5</v>
      </c>
      <c r="B1303" t="s">
        <v>524</v>
      </c>
      <c r="C1303" t="s">
        <v>116</v>
      </c>
      <c r="D1303" s="3">
        <f>HYPERLINK("https://szao.dolgi.msk.ru/account/3470492664/", 3470492664)</f>
        <v>3470492664</v>
      </c>
      <c r="E1303">
        <v>171328.32</v>
      </c>
    </row>
    <row r="1304" spans="1:5" x14ac:dyDescent="0.25">
      <c r="A1304" t="s">
        <v>5</v>
      </c>
      <c r="B1304" t="s">
        <v>524</v>
      </c>
      <c r="C1304" t="s">
        <v>53</v>
      </c>
      <c r="D1304" s="3">
        <f>HYPERLINK("https://szao.dolgi.msk.ru/account/3470492672/", 3470492672)</f>
        <v>3470492672</v>
      </c>
      <c r="E1304">
        <v>180209.7</v>
      </c>
    </row>
    <row r="1305" spans="1:5" x14ac:dyDescent="0.25">
      <c r="A1305" t="s">
        <v>5</v>
      </c>
      <c r="B1305" t="s">
        <v>524</v>
      </c>
      <c r="C1305" t="s">
        <v>55</v>
      </c>
      <c r="D1305" s="3">
        <f>HYPERLINK("https://szao.dolgi.msk.ru/account/3470492816/", 3470492816)</f>
        <v>3470492816</v>
      </c>
      <c r="E1305">
        <v>17378.740000000002</v>
      </c>
    </row>
    <row r="1306" spans="1:5" x14ac:dyDescent="0.25">
      <c r="A1306" t="s">
        <v>5</v>
      </c>
      <c r="B1306" t="s">
        <v>524</v>
      </c>
      <c r="C1306" t="s">
        <v>146</v>
      </c>
      <c r="D1306" s="3">
        <f>HYPERLINK("https://szao.dolgi.msk.ru/account/3470493464/", 3470493464)</f>
        <v>3470493464</v>
      </c>
      <c r="E1306">
        <v>4179.59</v>
      </c>
    </row>
    <row r="1307" spans="1:5" x14ac:dyDescent="0.25">
      <c r="A1307" t="s">
        <v>5</v>
      </c>
      <c r="B1307" t="s">
        <v>524</v>
      </c>
      <c r="C1307" t="s">
        <v>229</v>
      </c>
      <c r="D1307" s="3">
        <f>HYPERLINK("https://szao.dolgi.msk.ru/account/3470493958/", 3470493958)</f>
        <v>3470493958</v>
      </c>
      <c r="E1307">
        <v>10460.06</v>
      </c>
    </row>
    <row r="1308" spans="1:5" x14ac:dyDescent="0.25">
      <c r="A1308" t="s">
        <v>5</v>
      </c>
      <c r="B1308" t="s">
        <v>525</v>
      </c>
      <c r="C1308" t="s">
        <v>8</v>
      </c>
      <c r="D1308" s="3">
        <f>HYPERLINK("https://szao.dolgi.msk.ru/account/3470489641/", 3470489641)</f>
        <v>3470489641</v>
      </c>
      <c r="E1308">
        <v>43964.27</v>
      </c>
    </row>
    <row r="1309" spans="1:5" x14ac:dyDescent="0.25">
      <c r="A1309" t="s">
        <v>5</v>
      </c>
      <c r="B1309" t="s">
        <v>525</v>
      </c>
      <c r="C1309" t="s">
        <v>8</v>
      </c>
      <c r="D1309" s="3">
        <f>HYPERLINK("https://szao.dolgi.msk.ru/account/3470489668/", 3470489668)</f>
        <v>3470489668</v>
      </c>
      <c r="E1309">
        <v>44237.4</v>
      </c>
    </row>
    <row r="1310" spans="1:5" x14ac:dyDescent="0.25">
      <c r="A1310" t="s">
        <v>5</v>
      </c>
      <c r="B1310" t="s">
        <v>525</v>
      </c>
      <c r="C1310" t="s">
        <v>8</v>
      </c>
      <c r="D1310" s="3">
        <f>HYPERLINK("https://szao.dolgi.msk.ru/account/3470489692/", 3470489692)</f>
        <v>3470489692</v>
      </c>
      <c r="E1310">
        <v>43964.27</v>
      </c>
    </row>
    <row r="1311" spans="1:5" x14ac:dyDescent="0.25">
      <c r="A1311" t="s">
        <v>5</v>
      </c>
      <c r="B1311" t="s">
        <v>525</v>
      </c>
      <c r="C1311" t="s">
        <v>8</v>
      </c>
      <c r="D1311" s="3">
        <f>HYPERLINK("https://szao.dolgi.msk.ru/account/3470489887/", 3470489887)</f>
        <v>3470489887</v>
      </c>
      <c r="E1311">
        <v>43691.38</v>
      </c>
    </row>
    <row r="1312" spans="1:5" x14ac:dyDescent="0.25">
      <c r="A1312" t="s">
        <v>5</v>
      </c>
      <c r="B1312" t="s">
        <v>525</v>
      </c>
      <c r="C1312" t="s">
        <v>8</v>
      </c>
      <c r="D1312" s="3">
        <f>HYPERLINK("https://szao.dolgi.msk.ru/account/3470489895/", 3470489895)</f>
        <v>3470489895</v>
      </c>
      <c r="E1312">
        <v>44237.4</v>
      </c>
    </row>
    <row r="1313" spans="1:5" x14ac:dyDescent="0.25">
      <c r="A1313" t="s">
        <v>5</v>
      </c>
      <c r="B1313" t="s">
        <v>525</v>
      </c>
      <c r="C1313" t="s">
        <v>8</v>
      </c>
      <c r="D1313" s="3">
        <f>HYPERLINK("https://szao.dolgi.msk.ru/account/3470489908/", 3470489908)</f>
        <v>3470489908</v>
      </c>
      <c r="E1313">
        <v>43418.34</v>
      </c>
    </row>
    <row r="1314" spans="1:5" x14ac:dyDescent="0.25">
      <c r="A1314" t="s">
        <v>5</v>
      </c>
      <c r="B1314" t="s">
        <v>525</v>
      </c>
      <c r="C1314" t="s">
        <v>8</v>
      </c>
      <c r="D1314" s="3">
        <f>HYPERLINK("https://szao.dolgi.msk.ru/account/3470489916/", 3470489916)</f>
        <v>3470489916</v>
      </c>
      <c r="E1314">
        <v>39236.300000000003</v>
      </c>
    </row>
    <row r="1315" spans="1:5" x14ac:dyDescent="0.25">
      <c r="A1315" t="s">
        <v>5</v>
      </c>
      <c r="B1315" t="s">
        <v>525</v>
      </c>
      <c r="C1315" t="s">
        <v>8</v>
      </c>
      <c r="D1315" s="3">
        <f>HYPERLINK("https://szao.dolgi.msk.ru/account/3470489924/", 3470489924)</f>
        <v>3470489924</v>
      </c>
      <c r="E1315">
        <v>52821.1</v>
      </c>
    </row>
    <row r="1316" spans="1:5" x14ac:dyDescent="0.25">
      <c r="A1316" t="s">
        <v>5</v>
      </c>
      <c r="B1316" t="s">
        <v>525</v>
      </c>
      <c r="C1316" t="s">
        <v>8</v>
      </c>
      <c r="D1316" s="3">
        <f>HYPERLINK("https://szao.dolgi.msk.ru/account/3470489932/", 3470489932)</f>
        <v>3470489932</v>
      </c>
      <c r="E1316">
        <v>37683.760000000002</v>
      </c>
    </row>
    <row r="1317" spans="1:5" x14ac:dyDescent="0.25">
      <c r="A1317" t="s">
        <v>5</v>
      </c>
      <c r="B1317" t="s">
        <v>525</v>
      </c>
      <c r="C1317" t="s">
        <v>8</v>
      </c>
      <c r="D1317" s="3">
        <f>HYPERLINK("https://szao.dolgi.msk.ru/account/3470489959/", 3470489959)</f>
        <v>3470489959</v>
      </c>
      <c r="E1317">
        <v>43691.38</v>
      </c>
    </row>
    <row r="1318" spans="1:5" x14ac:dyDescent="0.25">
      <c r="A1318" t="s">
        <v>5</v>
      </c>
      <c r="B1318" t="s">
        <v>525</v>
      </c>
      <c r="C1318" t="s">
        <v>8</v>
      </c>
      <c r="D1318" s="3">
        <f>HYPERLINK("https://szao.dolgi.msk.ru/account/3470489967/", 3470489967)</f>
        <v>3470489967</v>
      </c>
      <c r="E1318">
        <v>43691.38</v>
      </c>
    </row>
    <row r="1319" spans="1:5" x14ac:dyDescent="0.25">
      <c r="A1319" t="s">
        <v>5</v>
      </c>
      <c r="B1319" t="s">
        <v>525</v>
      </c>
      <c r="C1319" t="s">
        <v>8</v>
      </c>
      <c r="D1319" s="3">
        <f>HYPERLINK("https://szao.dolgi.msk.ru/account/3470489975/", 3470489975)</f>
        <v>3470489975</v>
      </c>
      <c r="E1319">
        <v>43691.38</v>
      </c>
    </row>
    <row r="1320" spans="1:5" x14ac:dyDescent="0.25">
      <c r="A1320" t="s">
        <v>5</v>
      </c>
      <c r="B1320" t="s">
        <v>525</v>
      </c>
      <c r="C1320" t="s">
        <v>8</v>
      </c>
      <c r="D1320" s="3">
        <f>HYPERLINK("https://szao.dolgi.msk.ru/account/3470489983/", 3470489983)</f>
        <v>3470489983</v>
      </c>
      <c r="E1320">
        <v>43964.27</v>
      </c>
    </row>
    <row r="1321" spans="1:5" x14ac:dyDescent="0.25">
      <c r="A1321" t="s">
        <v>5</v>
      </c>
      <c r="B1321" t="s">
        <v>525</v>
      </c>
      <c r="C1321" t="s">
        <v>8</v>
      </c>
      <c r="D1321" s="3">
        <f>HYPERLINK("https://szao.dolgi.msk.ru/account/3470489991/", 3470489991)</f>
        <v>3470489991</v>
      </c>
      <c r="E1321">
        <v>44237.4</v>
      </c>
    </row>
    <row r="1322" spans="1:5" x14ac:dyDescent="0.25">
      <c r="A1322" t="s">
        <v>5</v>
      </c>
      <c r="B1322" t="s">
        <v>525</v>
      </c>
      <c r="C1322" t="s">
        <v>8</v>
      </c>
      <c r="D1322" s="3">
        <f>HYPERLINK("https://szao.dolgi.msk.ru/account/3470490001/", 3470490001)</f>
        <v>3470490001</v>
      </c>
      <c r="E1322">
        <v>1607521.24</v>
      </c>
    </row>
    <row r="1323" spans="1:5" x14ac:dyDescent="0.25">
      <c r="A1323" t="s">
        <v>5</v>
      </c>
      <c r="B1323" t="s">
        <v>525</v>
      </c>
      <c r="C1323" t="s">
        <v>8</v>
      </c>
      <c r="D1323" s="3">
        <f>HYPERLINK("https://szao.dolgi.msk.ru/account/3470490028/", 3470490028)</f>
        <v>3470490028</v>
      </c>
      <c r="E1323">
        <v>43964.27</v>
      </c>
    </row>
    <row r="1324" spans="1:5" x14ac:dyDescent="0.25">
      <c r="A1324" t="s">
        <v>5</v>
      </c>
      <c r="B1324" t="s">
        <v>525</v>
      </c>
      <c r="C1324" t="s">
        <v>8</v>
      </c>
      <c r="D1324" s="3">
        <f>HYPERLINK("https://szao.dolgi.msk.ru/account/3470490036/", 3470490036)</f>
        <v>3470490036</v>
      </c>
      <c r="E1324">
        <v>46968.2</v>
      </c>
    </row>
    <row r="1325" spans="1:5" x14ac:dyDescent="0.25">
      <c r="A1325" t="s">
        <v>5</v>
      </c>
      <c r="B1325" t="s">
        <v>525</v>
      </c>
      <c r="C1325" t="s">
        <v>8</v>
      </c>
      <c r="D1325" s="3">
        <f>HYPERLINK("https://szao.dolgi.msk.ru/account/3470490044/", 3470490044)</f>
        <v>3470490044</v>
      </c>
      <c r="E1325">
        <v>43964.27</v>
      </c>
    </row>
    <row r="1326" spans="1:5" x14ac:dyDescent="0.25">
      <c r="A1326" t="s">
        <v>5</v>
      </c>
      <c r="B1326" t="s">
        <v>525</v>
      </c>
      <c r="C1326" t="s">
        <v>8</v>
      </c>
      <c r="D1326" s="3">
        <f>HYPERLINK("https://szao.dolgi.msk.ru/account/3470490052/", 3470490052)</f>
        <v>3470490052</v>
      </c>
      <c r="E1326">
        <v>43964.27</v>
      </c>
    </row>
    <row r="1327" spans="1:5" x14ac:dyDescent="0.25">
      <c r="A1327" t="s">
        <v>5</v>
      </c>
      <c r="B1327" t="s">
        <v>525</v>
      </c>
      <c r="C1327" t="s">
        <v>8</v>
      </c>
      <c r="D1327" s="3">
        <f>HYPERLINK("https://szao.dolgi.msk.ru/account/3470490079/", 3470490079)</f>
        <v>3470490079</v>
      </c>
      <c r="E1327">
        <v>43964.27</v>
      </c>
    </row>
    <row r="1328" spans="1:5" x14ac:dyDescent="0.25">
      <c r="A1328" t="s">
        <v>5</v>
      </c>
      <c r="B1328" t="s">
        <v>525</v>
      </c>
      <c r="C1328" t="s">
        <v>8</v>
      </c>
      <c r="D1328" s="3">
        <f>HYPERLINK("https://szao.dolgi.msk.ru/account/3470490087/", 3470490087)</f>
        <v>3470490087</v>
      </c>
      <c r="E1328">
        <v>44237.4</v>
      </c>
    </row>
    <row r="1329" spans="1:5" x14ac:dyDescent="0.25">
      <c r="A1329" t="s">
        <v>5</v>
      </c>
      <c r="B1329" t="s">
        <v>525</v>
      </c>
      <c r="C1329" t="s">
        <v>8</v>
      </c>
      <c r="D1329" s="3">
        <f>HYPERLINK("https://szao.dolgi.msk.ru/account/3470490095/", 3470490095)</f>
        <v>3470490095</v>
      </c>
      <c r="E1329">
        <v>43418.34</v>
      </c>
    </row>
    <row r="1330" spans="1:5" x14ac:dyDescent="0.25">
      <c r="A1330" t="s">
        <v>5</v>
      </c>
      <c r="B1330" t="s">
        <v>525</v>
      </c>
      <c r="C1330" t="s">
        <v>8</v>
      </c>
      <c r="D1330" s="3">
        <f>HYPERLINK("https://szao.dolgi.msk.ru/account/3470490108/", 3470490108)</f>
        <v>3470490108</v>
      </c>
      <c r="E1330">
        <v>44510.47</v>
      </c>
    </row>
    <row r="1331" spans="1:5" x14ac:dyDescent="0.25">
      <c r="A1331" t="s">
        <v>5</v>
      </c>
      <c r="B1331" t="s">
        <v>525</v>
      </c>
      <c r="C1331" t="s">
        <v>8</v>
      </c>
      <c r="D1331" s="3">
        <f>HYPERLINK("https://szao.dolgi.msk.ru/account/3470494846/", 3470494846)</f>
        <v>3470494846</v>
      </c>
      <c r="E1331">
        <v>43691.38</v>
      </c>
    </row>
    <row r="1332" spans="1:5" x14ac:dyDescent="0.25">
      <c r="A1332" t="s">
        <v>5</v>
      </c>
      <c r="B1332" t="s">
        <v>525</v>
      </c>
      <c r="C1332" t="s">
        <v>8</v>
      </c>
      <c r="D1332" s="3">
        <f>HYPERLINK("https://szao.dolgi.msk.ru/account/3470494862/", 3470494862)</f>
        <v>3470494862</v>
      </c>
      <c r="E1332">
        <v>45026.27</v>
      </c>
    </row>
    <row r="1333" spans="1:5" x14ac:dyDescent="0.25">
      <c r="A1333" t="s">
        <v>5</v>
      </c>
      <c r="B1333" t="s">
        <v>525</v>
      </c>
      <c r="C1333" t="s">
        <v>8</v>
      </c>
      <c r="D1333" s="3">
        <f>HYPERLINK("https://szao.dolgi.msk.ru/account/3470494889/", 3470494889)</f>
        <v>3470494889</v>
      </c>
      <c r="E1333">
        <v>36528.5</v>
      </c>
    </row>
    <row r="1334" spans="1:5" x14ac:dyDescent="0.25">
      <c r="A1334" t="s">
        <v>5</v>
      </c>
      <c r="B1334" t="s">
        <v>525</v>
      </c>
      <c r="C1334" t="s">
        <v>8</v>
      </c>
      <c r="D1334" s="3">
        <f>HYPERLINK("https://szao.dolgi.msk.ru/account/3470494897/", 3470494897)</f>
        <v>3470494897</v>
      </c>
      <c r="E1334">
        <v>40687.370000000003</v>
      </c>
    </row>
    <row r="1335" spans="1:5" x14ac:dyDescent="0.25">
      <c r="A1335" t="s">
        <v>5</v>
      </c>
      <c r="B1335" t="s">
        <v>525</v>
      </c>
      <c r="C1335" t="s">
        <v>8</v>
      </c>
      <c r="D1335" s="3">
        <f>HYPERLINK("https://szao.dolgi.msk.ru/account/3470494918/", 3470494918)</f>
        <v>3470494918</v>
      </c>
      <c r="E1335">
        <v>43964.27</v>
      </c>
    </row>
    <row r="1336" spans="1:5" x14ac:dyDescent="0.25">
      <c r="A1336" t="s">
        <v>5</v>
      </c>
      <c r="B1336" t="s">
        <v>525</v>
      </c>
      <c r="C1336" t="s">
        <v>8</v>
      </c>
      <c r="D1336" s="3">
        <f>HYPERLINK("https://szao.dolgi.msk.ru/account/3470494926/", 3470494926)</f>
        <v>3470494926</v>
      </c>
      <c r="E1336">
        <v>23001.55</v>
      </c>
    </row>
    <row r="1337" spans="1:5" x14ac:dyDescent="0.25">
      <c r="A1337" t="s">
        <v>5</v>
      </c>
      <c r="B1337" t="s">
        <v>525</v>
      </c>
      <c r="C1337" t="s">
        <v>8</v>
      </c>
      <c r="D1337" s="3">
        <f>HYPERLINK("https://szao.dolgi.msk.ru/account/3470494942/", 3470494942)</f>
        <v>3470494942</v>
      </c>
      <c r="E1337">
        <v>46513.23</v>
      </c>
    </row>
    <row r="1338" spans="1:5" x14ac:dyDescent="0.25">
      <c r="A1338" t="s">
        <v>5</v>
      </c>
      <c r="B1338" t="s">
        <v>525</v>
      </c>
      <c r="C1338" t="s">
        <v>8</v>
      </c>
      <c r="D1338" s="3">
        <f>HYPERLINK("https://szao.dolgi.msk.ru/account/3470494969/", 3470494969)</f>
        <v>3470494969</v>
      </c>
      <c r="E1338">
        <v>16148.92</v>
      </c>
    </row>
    <row r="1339" spans="1:5" x14ac:dyDescent="0.25">
      <c r="A1339" t="s">
        <v>5</v>
      </c>
      <c r="B1339" t="s">
        <v>525</v>
      </c>
      <c r="C1339" t="s">
        <v>8</v>
      </c>
      <c r="D1339" s="3">
        <f>HYPERLINK("https://szao.dolgi.msk.ru/account/3470494977/", 3470494977)</f>
        <v>3470494977</v>
      </c>
      <c r="E1339">
        <v>44237.4</v>
      </c>
    </row>
    <row r="1340" spans="1:5" x14ac:dyDescent="0.25">
      <c r="A1340" t="s">
        <v>5</v>
      </c>
      <c r="B1340" t="s">
        <v>525</v>
      </c>
      <c r="C1340" t="s">
        <v>8</v>
      </c>
      <c r="D1340" s="3">
        <f>HYPERLINK("https://szao.dolgi.msk.ru/account/3470494993/", 3470494993)</f>
        <v>3470494993</v>
      </c>
      <c r="E1340">
        <v>46695.14</v>
      </c>
    </row>
    <row r="1341" spans="1:5" x14ac:dyDescent="0.25">
      <c r="A1341" t="s">
        <v>5</v>
      </c>
      <c r="B1341" t="s">
        <v>525</v>
      </c>
      <c r="C1341" t="s">
        <v>8</v>
      </c>
      <c r="D1341" s="3">
        <f>HYPERLINK("https://szao.dolgi.msk.ru/account/3470495005/", 3470495005)</f>
        <v>3470495005</v>
      </c>
      <c r="E1341">
        <v>43418.34</v>
      </c>
    </row>
    <row r="1342" spans="1:5" x14ac:dyDescent="0.25">
      <c r="A1342" t="s">
        <v>5</v>
      </c>
      <c r="B1342" t="s">
        <v>525</v>
      </c>
      <c r="C1342" t="s">
        <v>8</v>
      </c>
      <c r="D1342" s="3">
        <f>HYPERLINK("https://szao.dolgi.msk.ru/account/3470495013/", 3470495013)</f>
        <v>3470495013</v>
      </c>
      <c r="E1342">
        <v>42325.85</v>
      </c>
    </row>
    <row r="1343" spans="1:5" x14ac:dyDescent="0.25">
      <c r="A1343" t="s">
        <v>5</v>
      </c>
      <c r="B1343" t="s">
        <v>525</v>
      </c>
      <c r="C1343" t="s">
        <v>8</v>
      </c>
      <c r="D1343" s="3">
        <f>HYPERLINK("https://szao.dolgi.msk.ru/account/3470495048/", 3470495048)</f>
        <v>3470495048</v>
      </c>
      <c r="E1343">
        <v>44400.19</v>
      </c>
    </row>
    <row r="1344" spans="1:5" x14ac:dyDescent="0.25">
      <c r="A1344" t="s">
        <v>5</v>
      </c>
      <c r="B1344" t="s">
        <v>525</v>
      </c>
      <c r="C1344" t="s">
        <v>8</v>
      </c>
      <c r="D1344" s="3">
        <f>HYPERLINK("https://szao.dolgi.msk.ru/account/3470495056/", 3470495056)</f>
        <v>3470495056</v>
      </c>
      <c r="E1344">
        <v>22255.33</v>
      </c>
    </row>
    <row r="1345" spans="1:5" x14ac:dyDescent="0.25">
      <c r="A1345" t="s">
        <v>5</v>
      </c>
      <c r="B1345" t="s">
        <v>525</v>
      </c>
      <c r="C1345" t="s">
        <v>8</v>
      </c>
      <c r="D1345" s="3">
        <f>HYPERLINK("https://szao.dolgi.msk.ru/account/3470495064/", 3470495064)</f>
        <v>3470495064</v>
      </c>
      <c r="E1345">
        <v>39703.300000000003</v>
      </c>
    </row>
    <row r="1346" spans="1:5" x14ac:dyDescent="0.25">
      <c r="A1346" t="s">
        <v>5</v>
      </c>
      <c r="B1346" t="s">
        <v>525</v>
      </c>
      <c r="C1346" t="s">
        <v>8</v>
      </c>
      <c r="D1346" s="3">
        <f>HYPERLINK("https://szao.dolgi.msk.ru/account/3470495072/", 3470495072)</f>
        <v>3470495072</v>
      </c>
      <c r="E1346">
        <v>43964.27</v>
      </c>
    </row>
    <row r="1347" spans="1:5" x14ac:dyDescent="0.25">
      <c r="A1347" t="s">
        <v>5</v>
      </c>
      <c r="B1347" t="s">
        <v>525</v>
      </c>
      <c r="C1347" t="s">
        <v>8</v>
      </c>
      <c r="D1347" s="3">
        <f>HYPERLINK("https://szao.dolgi.msk.ru/account/3470495099/", 3470495099)</f>
        <v>3470495099</v>
      </c>
      <c r="E1347">
        <v>81923.33</v>
      </c>
    </row>
    <row r="1348" spans="1:5" x14ac:dyDescent="0.25">
      <c r="A1348" t="s">
        <v>5</v>
      </c>
      <c r="B1348" t="s">
        <v>525</v>
      </c>
      <c r="C1348" t="s">
        <v>8</v>
      </c>
      <c r="D1348" s="3">
        <f>HYPERLINK("https://szao.dolgi.msk.ru/account/3470495101/", 3470495101)</f>
        <v>3470495101</v>
      </c>
      <c r="E1348">
        <v>43145.37</v>
      </c>
    </row>
    <row r="1349" spans="1:5" x14ac:dyDescent="0.25">
      <c r="A1349" t="s">
        <v>5</v>
      </c>
      <c r="B1349" t="s">
        <v>526</v>
      </c>
      <c r="C1349" t="s">
        <v>66</v>
      </c>
      <c r="D1349" s="3">
        <f>HYPERLINK("https://szao.dolgi.msk.ru/account/3470285331/", 3470285331)</f>
        <v>3470285331</v>
      </c>
      <c r="E1349">
        <v>14782.63</v>
      </c>
    </row>
    <row r="1350" spans="1:5" x14ac:dyDescent="0.25">
      <c r="A1350" t="s">
        <v>5</v>
      </c>
      <c r="B1350" t="s">
        <v>527</v>
      </c>
      <c r="C1350" t="s">
        <v>7</v>
      </c>
      <c r="D1350" s="3">
        <f>HYPERLINK("https://szao.dolgi.msk.ru/account/3470297033/", 3470297033)</f>
        <v>3470297033</v>
      </c>
      <c r="E1350">
        <v>10642.94</v>
      </c>
    </row>
    <row r="1351" spans="1:5" x14ac:dyDescent="0.25">
      <c r="A1351" t="s">
        <v>5</v>
      </c>
      <c r="B1351" t="s">
        <v>528</v>
      </c>
      <c r="C1351" t="s">
        <v>89</v>
      </c>
      <c r="D1351" s="3">
        <f>HYPERLINK("https://szao.dolgi.msk.ru/account/3470529105/", 3470529105)</f>
        <v>3470529105</v>
      </c>
      <c r="E1351">
        <v>13232.24</v>
      </c>
    </row>
    <row r="1352" spans="1:5" x14ac:dyDescent="0.25">
      <c r="A1352" t="s">
        <v>5</v>
      </c>
      <c r="B1352" t="s">
        <v>528</v>
      </c>
      <c r="C1352" t="s">
        <v>82</v>
      </c>
      <c r="D1352" s="3">
        <f>HYPERLINK("https://szao.dolgi.msk.ru/account/3470499524/", 3470499524)</f>
        <v>3470499524</v>
      </c>
      <c r="E1352">
        <v>35820.92</v>
      </c>
    </row>
    <row r="1353" spans="1:5" x14ac:dyDescent="0.25">
      <c r="A1353" t="s">
        <v>5</v>
      </c>
      <c r="B1353" t="s">
        <v>528</v>
      </c>
      <c r="C1353" t="s">
        <v>66</v>
      </c>
      <c r="D1353" s="3">
        <f>HYPERLINK("https://szao.dolgi.msk.ru/account/3470502148/", 3470502148)</f>
        <v>3470502148</v>
      </c>
      <c r="E1353">
        <v>118677.6</v>
      </c>
    </row>
    <row r="1354" spans="1:5" x14ac:dyDescent="0.25">
      <c r="A1354" t="s">
        <v>5</v>
      </c>
      <c r="B1354" t="s">
        <v>528</v>
      </c>
      <c r="C1354" t="s">
        <v>115</v>
      </c>
      <c r="D1354" s="3">
        <f>HYPERLINK("https://szao.dolgi.msk.ru/account/3470502156/", 3470502156)</f>
        <v>3470502156</v>
      </c>
      <c r="E1354">
        <v>84411</v>
      </c>
    </row>
    <row r="1355" spans="1:5" x14ac:dyDescent="0.25">
      <c r="A1355" t="s">
        <v>5</v>
      </c>
      <c r="B1355" t="s">
        <v>528</v>
      </c>
      <c r="C1355" t="s">
        <v>281</v>
      </c>
      <c r="D1355" s="3">
        <f>HYPERLINK("https://szao.dolgi.msk.ru/account/3470529674/", 3470529674)</f>
        <v>3470529674</v>
      </c>
      <c r="E1355">
        <v>39195.910000000003</v>
      </c>
    </row>
    <row r="1356" spans="1:5" x14ac:dyDescent="0.25">
      <c r="A1356" t="s">
        <v>5</v>
      </c>
      <c r="B1356" t="s">
        <v>528</v>
      </c>
      <c r="C1356" t="s">
        <v>60</v>
      </c>
      <c r="D1356" s="3">
        <f>HYPERLINK("https://szao.dolgi.msk.ru/account/3470529826/", 3470529826)</f>
        <v>3470529826</v>
      </c>
      <c r="E1356">
        <v>184240.3</v>
      </c>
    </row>
    <row r="1357" spans="1:5" x14ac:dyDescent="0.25">
      <c r="A1357" t="s">
        <v>5</v>
      </c>
      <c r="B1357" t="s">
        <v>528</v>
      </c>
      <c r="C1357" t="s">
        <v>78</v>
      </c>
      <c r="D1357" s="3">
        <f>HYPERLINK("https://szao.dolgi.msk.ru/account/3470529842/", 3470529842)</f>
        <v>3470529842</v>
      </c>
      <c r="E1357">
        <v>209275.69</v>
      </c>
    </row>
    <row r="1358" spans="1:5" x14ac:dyDescent="0.25">
      <c r="A1358" t="s">
        <v>5</v>
      </c>
      <c r="B1358" t="s">
        <v>528</v>
      </c>
      <c r="C1358" t="s">
        <v>132</v>
      </c>
      <c r="D1358" s="3">
        <f>HYPERLINK("https://szao.dolgi.msk.ru/account/3470529885/", 3470529885)</f>
        <v>3470529885</v>
      </c>
      <c r="E1358">
        <v>338299.37</v>
      </c>
    </row>
    <row r="1359" spans="1:5" x14ac:dyDescent="0.25">
      <c r="A1359" t="s">
        <v>5</v>
      </c>
      <c r="B1359" t="s">
        <v>529</v>
      </c>
      <c r="C1359" t="s">
        <v>132</v>
      </c>
      <c r="D1359" s="3">
        <f>HYPERLINK("https://szao.dolgi.msk.ru/account/3470286895/", 3470286895)</f>
        <v>3470286895</v>
      </c>
      <c r="E1359">
        <v>18919.650000000001</v>
      </c>
    </row>
    <row r="1360" spans="1:5" x14ac:dyDescent="0.25">
      <c r="A1360" t="s">
        <v>5</v>
      </c>
      <c r="B1360" t="s">
        <v>529</v>
      </c>
      <c r="C1360" t="s">
        <v>172</v>
      </c>
      <c r="D1360" s="3">
        <f>HYPERLINK("https://szao.dolgi.msk.ru/account/3470444064/", 3470444064)</f>
        <v>3470444064</v>
      </c>
      <c r="E1360">
        <v>6158.84</v>
      </c>
    </row>
    <row r="1361" spans="1:5" x14ac:dyDescent="0.25">
      <c r="A1361" t="s">
        <v>5</v>
      </c>
      <c r="B1361" t="s">
        <v>529</v>
      </c>
      <c r="C1361" t="s">
        <v>137</v>
      </c>
      <c r="D1361" s="3">
        <f>HYPERLINK("https://szao.dolgi.msk.ru/account/3470287185/", 3470287185)</f>
        <v>3470287185</v>
      </c>
      <c r="E1361">
        <v>11972.46</v>
      </c>
    </row>
    <row r="1362" spans="1:5" x14ac:dyDescent="0.25">
      <c r="A1362" t="s">
        <v>5</v>
      </c>
      <c r="B1362" t="s">
        <v>530</v>
      </c>
      <c r="C1362" t="s">
        <v>64</v>
      </c>
      <c r="D1362" s="3">
        <f>HYPERLINK("https://szao.dolgi.msk.ru/account/3470271888/", 3470271888)</f>
        <v>3470271888</v>
      </c>
      <c r="E1362">
        <v>15957.01</v>
      </c>
    </row>
    <row r="1363" spans="1:5" x14ac:dyDescent="0.25">
      <c r="A1363" t="s">
        <v>5</v>
      </c>
      <c r="B1363" t="s">
        <v>530</v>
      </c>
      <c r="C1363" t="s">
        <v>284</v>
      </c>
      <c r="D1363" s="3">
        <f>HYPERLINK("https://szao.dolgi.msk.ru/account/3470272039/", 3470272039)</f>
        <v>3470272039</v>
      </c>
      <c r="E1363">
        <v>14580.67</v>
      </c>
    </row>
    <row r="1364" spans="1:5" x14ac:dyDescent="0.25">
      <c r="A1364" t="s">
        <v>5</v>
      </c>
      <c r="B1364" t="s">
        <v>530</v>
      </c>
      <c r="C1364" t="s">
        <v>133</v>
      </c>
      <c r="D1364" s="3">
        <f>HYPERLINK("https://szao.dolgi.msk.ru/account/3470272282/", 3470272282)</f>
        <v>3470272282</v>
      </c>
      <c r="E1364">
        <v>11435.54</v>
      </c>
    </row>
    <row r="1365" spans="1:5" x14ac:dyDescent="0.25">
      <c r="A1365" t="s">
        <v>5</v>
      </c>
      <c r="B1365" t="s">
        <v>530</v>
      </c>
      <c r="C1365" t="s">
        <v>67</v>
      </c>
      <c r="D1365" s="3">
        <f>HYPERLINK("https://szao.dolgi.msk.ru/account/3470272389/", 3470272389)</f>
        <v>3470272389</v>
      </c>
      <c r="E1365">
        <v>70092</v>
      </c>
    </row>
    <row r="1366" spans="1:5" x14ac:dyDescent="0.25">
      <c r="A1366" t="s">
        <v>5</v>
      </c>
      <c r="B1366" t="s">
        <v>531</v>
      </c>
      <c r="C1366" t="s">
        <v>11</v>
      </c>
      <c r="D1366" s="3">
        <f>HYPERLINK("https://szao.dolgi.msk.ru/account/3470272653/", 3470272653)</f>
        <v>3470272653</v>
      </c>
      <c r="E1366">
        <v>51417.26</v>
      </c>
    </row>
    <row r="1367" spans="1:5" x14ac:dyDescent="0.25">
      <c r="A1367" t="s">
        <v>5</v>
      </c>
      <c r="B1367" t="s">
        <v>531</v>
      </c>
      <c r="C1367" t="s">
        <v>136</v>
      </c>
      <c r="D1367" s="3">
        <f>HYPERLINK("https://szao.dolgi.msk.ru/account/3470273162/", 3470273162)</f>
        <v>3470273162</v>
      </c>
      <c r="E1367">
        <v>192274.58</v>
      </c>
    </row>
    <row r="1368" spans="1:5" x14ac:dyDescent="0.25">
      <c r="A1368" t="s">
        <v>5</v>
      </c>
      <c r="B1368" t="s">
        <v>532</v>
      </c>
      <c r="C1368" t="s">
        <v>157</v>
      </c>
      <c r="D1368" s="3">
        <f>HYPERLINK("https://szao.dolgi.msk.ru/account/3470273437/", 3470273437)</f>
        <v>3470273437</v>
      </c>
      <c r="E1368">
        <v>59529.599999999999</v>
      </c>
    </row>
    <row r="1369" spans="1:5" x14ac:dyDescent="0.25">
      <c r="A1369" t="s">
        <v>5</v>
      </c>
      <c r="B1369" t="s">
        <v>532</v>
      </c>
      <c r="C1369" t="s">
        <v>119</v>
      </c>
      <c r="D1369" s="3">
        <f>HYPERLINK("https://szao.dolgi.msk.ru/account/3470300829/", 3470300829)</f>
        <v>3470300829</v>
      </c>
      <c r="E1369">
        <v>7404.01</v>
      </c>
    </row>
    <row r="1370" spans="1:5" x14ac:dyDescent="0.25">
      <c r="A1370" t="s">
        <v>5</v>
      </c>
      <c r="B1370" t="s">
        <v>532</v>
      </c>
      <c r="C1370" t="s">
        <v>120</v>
      </c>
      <c r="D1370" s="3">
        <f>HYPERLINK("https://szao.dolgi.msk.ru/account/3470274026/", 3470274026)</f>
        <v>3470274026</v>
      </c>
      <c r="E1370">
        <v>14399.95</v>
      </c>
    </row>
    <row r="1371" spans="1:5" x14ac:dyDescent="0.25">
      <c r="A1371" t="s">
        <v>5</v>
      </c>
      <c r="B1371" t="s">
        <v>532</v>
      </c>
      <c r="C1371" t="s">
        <v>244</v>
      </c>
      <c r="D1371" s="3">
        <f>HYPERLINK("https://szao.dolgi.msk.ru/account/3470300888/", 3470300888)</f>
        <v>3470300888</v>
      </c>
      <c r="E1371">
        <v>138277.91</v>
      </c>
    </row>
    <row r="1372" spans="1:5" x14ac:dyDescent="0.25">
      <c r="A1372" t="s">
        <v>5</v>
      </c>
      <c r="B1372" t="s">
        <v>532</v>
      </c>
      <c r="C1372" t="s">
        <v>244</v>
      </c>
      <c r="D1372" s="3">
        <f>HYPERLINK("https://szao.dolgi.msk.ru/account/3470301223/", 3470301223)</f>
        <v>3470301223</v>
      </c>
      <c r="E1372">
        <v>3586.36</v>
      </c>
    </row>
    <row r="1373" spans="1:5" x14ac:dyDescent="0.25">
      <c r="A1373" t="s">
        <v>5</v>
      </c>
      <c r="B1373" t="s">
        <v>533</v>
      </c>
      <c r="C1373" t="s">
        <v>171</v>
      </c>
      <c r="D1373" s="3">
        <f>HYPERLINK("https://szao.dolgi.msk.ru/account/3470274632/", 3470274632)</f>
        <v>3470274632</v>
      </c>
      <c r="E1373">
        <v>70434.78</v>
      </c>
    </row>
    <row r="1374" spans="1:5" x14ac:dyDescent="0.25">
      <c r="A1374" t="s">
        <v>5</v>
      </c>
      <c r="B1374" t="s">
        <v>533</v>
      </c>
      <c r="C1374" t="s">
        <v>60</v>
      </c>
      <c r="D1374" s="3">
        <f>HYPERLINK("https://szao.dolgi.msk.ru/account/3470274843/", 3470274843)</f>
        <v>3470274843</v>
      </c>
      <c r="E1374">
        <v>144279.73000000001</v>
      </c>
    </row>
    <row r="1375" spans="1:5" x14ac:dyDescent="0.25">
      <c r="A1375" t="s">
        <v>5</v>
      </c>
      <c r="B1375" t="s">
        <v>533</v>
      </c>
      <c r="C1375" t="s">
        <v>282</v>
      </c>
      <c r="D1375" s="3">
        <f>HYPERLINK("https://szao.dolgi.msk.ru/account/3470274907/", 3470274907)</f>
        <v>3470274907</v>
      </c>
      <c r="E1375">
        <v>19274.990000000002</v>
      </c>
    </row>
    <row r="1376" spans="1:5" x14ac:dyDescent="0.25">
      <c r="A1376" t="s">
        <v>5</v>
      </c>
      <c r="B1376" t="s">
        <v>533</v>
      </c>
      <c r="C1376" t="s">
        <v>61</v>
      </c>
      <c r="D1376" s="3">
        <f>HYPERLINK("https://szao.dolgi.msk.ru/account/3470274931/", 3470274931)</f>
        <v>3470274931</v>
      </c>
      <c r="E1376">
        <v>14168.95</v>
      </c>
    </row>
    <row r="1377" spans="1:5" x14ac:dyDescent="0.25">
      <c r="A1377" t="s">
        <v>5</v>
      </c>
      <c r="B1377" t="s">
        <v>533</v>
      </c>
      <c r="C1377" t="s">
        <v>140</v>
      </c>
      <c r="D1377" s="3">
        <f>HYPERLINK("https://szao.dolgi.msk.ru/account/3470275053/", 3470275053)</f>
        <v>3470275053</v>
      </c>
      <c r="E1377">
        <v>17770.38</v>
      </c>
    </row>
    <row r="1378" spans="1:5" x14ac:dyDescent="0.25">
      <c r="A1378" t="s">
        <v>5</v>
      </c>
      <c r="B1378" t="s">
        <v>533</v>
      </c>
      <c r="C1378" t="s">
        <v>53</v>
      </c>
      <c r="D1378" s="3">
        <f>HYPERLINK("https://szao.dolgi.msk.ru/account/3470275168/", 3470275168)</f>
        <v>3470275168</v>
      </c>
      <c r="E1378">
        <v>14650.95</v>
      </c>
    </row>
    <row r="1379" spans="1:5" x14ac:dyDescent="0.25">
      <c r="A1379" t="s">
        <v>5</v>
      </c>
      <c r="B1379" t="s">
        <v>533</v>
      </c>
      <c r="C1379" t="s">
        <v>14</v>
      </c>
      <c r="D1379" s="3">
        <f>HYPERLINK("https://szao.dolgi.msk.ru/account/3470275328/", 3470275328)</f>
        <v>3470275328</v>
      </c>
      <c r="E1379">
        <v>13060.26</v>
      </c>
    </row>
    <row r="1380" spans="1:5" x14ac:dyDescent="0.25">
      <c r="A1380" t="s">
        <v>5</v>
      </c>
      <c r="B1380" t="s">
        <v>534</v>
      </c>
      <c r="C1380" t="s">
        <v>96</v>
      </c>
      <c r="D1380" s="3">
        <f>HYPERLINK("https://szao.dolgi.msk.ru/account/3470275387/", 3470275387)</f>
        <v>3470275387</v>
      </c>
      <c r="E1380">
        <v>37657.79</v>
      </c>
    </row>
    <row r="1381" spans="1:5" x14ac:dyDescent="0.25">
      <c r="A1381" t="s">
        <v>5</v>
      </c>
      <c r="B1381" t="s">
        <v>534</v>
      </c>
      <c r="C1381" t="s">
        <v>112</v>
      </c>
      <c r="D1381" s="3">
        <f>HYPERLINK("https://szao.dolgi.msk.ru/account/3470275432/", 3470275432)</f>
        <v>3470275432</v>
      </c>
      <c r="E1381">
        <v>13846.48</v>
      </c>
    </row>
    <row r="1382" spans="1:5" x14ac:dyDescent="0.25">
      <c r="A1382" t="s">
        <v>5</v>
      </c>
      <c r="B1382" t="s">
        <v>534</v>
      </c>
      <c r="C1382" t="s">
        <v>66</v>
      </c>
      <c r="D1382" s="3">
        <f>HYPERLINK("https://szao.dolgi.msk.ru/account/3470275467/", 3470275467)</f>
        <v>3470275467</v>
      </c>
      <c r="E1382">
        <v>8709.4699999999993</v>
      </c>
    </row>
    <row r="1383" spans="1:5" x14ac:dyDescent="0.25">
      <c r="A1383" t="s">
        <v>5</v>
      </c>
      <c r="B1383" t="s">
        <v>534</v>
      </c>
      <c r="C1383" t="s">
        <v>135</v>
      </c>
      <c r="D1383" s="3">
        <f>HYPERLINK("https://szao.dolgi.msk.ru/account/3470275598/", 3470275598)</f>
        <v>3470275598</v>
      </c>
      <c r="E1383">
        <v>64536.23</v>
      </c>
    </row>
    <row r="1384" spans="1:5" x14ac:dyDescent="0.25">
      <c r="A1384" t="s">
        <v>5</v>
      </c>
      <c r="B1384" t="s">
        <v>534</v>
      </c>
      <c r="C1384" t="s">
        <v>78</v>
      </c>
      <c r="D1384" s="3">
        <f>HYPERLINK("https://szao.dolgi.msk.ru/account/3470275707/", 3470275707)</f>
        <v>3470275707</v>
      </c>
      <c r="E1384">
        <v>32580.98</v>
      </c>
    </row>
    <row r="1385" spans="1:5" x14ac:dyDescent="0.25">
      <c r="A1385" t="s">
        <v>5</v>
      </c>
      <c r="B1385" t="s">
        <v>534</v>
      </c>
      <c r="C1385" t="s">
        <v>116</v>
      </c>
      <c r="D1385" s="3">
        <f>HYPERLINK("https://szao.dolgi.msk.ru/account/3470275993/", 3470275993)</f>
        <v>3470275993</v>
      </c>
      <c r="E1385">
        <v>9555.44</v>
      </c>
    </row>
    <row r="1386" spans="1:5" x14ac:dyDescent="0.25">
      <c r="A1386" t="s">
        <v>5</v>
      </c>
      <c r="B1386" t="s">
        <v>534</v>
      </c>
      <c r="C1386" t="s">
        <v>142</v>
      </c>
      <c r="D1386" s="3">
        <f>HYPERLINK("https://szao.dolgi.msk.ru/account/3470276144/", 3470276144)</f>
        <v>3470276144</v>
      </c>
      <c r="E1386">
        <v>7989.91</v>
      </c>
    </row>
    <row r="1387" spans="1:5" x14ac:dyDescent="0.25">
      <c r="A1387" t="s">
        <v>5</v>
      </c>
      <c r="B1387" t="s">
        <v>535</v>
      </c>
      <c r="C1387" t="s">
        <v>87</v>
      </c>
      <c r="D1387" s="3">
        <f>HYPERLINK("https://szao.dolgi.msk.ru/account/3470277112/", 3470277112)</f>
        <v>3470277112</v>
      </c>
      <c r="E1387">
        <v>98522.559999999998</v>
      </c>
    </row>
    <row r="1388" spans="1:5" x14ac:dyDescent="0.25">
      <c r="A1388" t="s">
        <v>5</v>
      </c>
      <c r="B1388" t="s">
        <v>535</v>
      </c>
      <c r="C1388" t="s">
        <v>171</v>
      </c>
      <c r="D1388" s="3">
        <f>HYPERLINK("https://szao.dolgi.msk.ru/account/3470298175/", 3470298175)</f>
        <v>3470298175</v>
      </c>
      <c r="E1388">
        <v>35727.19</v>
      </c>
    </row>
    <row r="1389" spans="1:5" x14ac:dyDescent="0.25">
      <c r="A1389" t="s">
        <v>5</v>
      </c>
      <c r="B1389" t="s">
        <v>535</v>
      </c>
      <c r="C1389" t="s">
        <v>60</v>
      </c>
      <c r="D1389" s="3">
        <f>HYPERLINK("https://szao.dolgi.msk.ru/account/3470298319/", 3470298319)</f>
        <v>3470298319</v>
      </c>
      <c r="E1389">
        <v>30059.67</v>
      </c>
    </row>
    <row r="1390" spans="1:5" x14ac:dyDescent="0.25">
      <c r="A1390" t="s">
        <v>5</v>
      </c>
      <c r="B1390" t="s">
        <v>535</v>
      </c>
      <c r="C1390" t="s">
        <v>145</v>
      </c>
      <c r="D1390" s="3">
        <f>HYPERLINK("https://szao.dolgi.msk.ru/account/3470298351/", 3470298351)</f>
        <v>3470298351</v>
      </c>
      <c r="E1390">
        <v>14932.8</v>
      </c>
    </row>
    <row r="1391" spans="1:5" x14ac:dyDescent="0.25">
      <c r="A1391" t="s">
        <v>5</v>
      </c>
      <c r="B1391" t="s">
        <v>535</v>
      </c>
      <c r="C1391" t="s">
        <v>54</v>
      </c>
      <c r="D1391" s="3">
        <f>HYPERLINK("https://szao.dolgi.msk.ru/account/3470298394/", 3470298394)</f>
        <v>3470298394</v>
      </c>
      <c r="E1391">
        <v>89745.11</v>
      </c>
    </row>
    <row r="1392" spans="1:5" x14ac:dyDescent="0.25">
      <c r="A1392" t="s">
        <v>5</v>
      </c>
      <c r="B1392" t="s">
        <v>535</v>
      </c>
      <c r="C1392" t="s">
        <v>206</v>
      </c>
      <c r="D1392" s="3">
        <f>HYPERLINK("https://szao.dolgi.msk.ru/account/3470277438/", 3470277438)</f>
        <v>3470277438</v>
      </c>
      <c r="E1392">
        <v>33986.480000000003</v>
      </c>
    </row>
    <row r="1393" spans="1:5" x14ac:dyDescent="0.25">
      <c r="A1393" t="s">
        <v>5</v>
      </c>
      <c r="B1393" t="s">
        <v>536</v>
      </c>
      <c r="C1393" t="s">
        <v>59</v>
      </c>
      <c r="D1393" s="3">
        <f>HYPERLINK("https://szao.dolgi.msk.ru/account/3470278182/", 3470278182)</f>
        <v>3470278182</v>
      </c>
      <c r="E1393">
        <v>74107.88</v>
      </c>
    </row>
    <row r="1394" spans="1:5" x14ac:dyDescent="0.25">
      <c r="A1394" t="s">
        <v>5</v>
      </c>
      <c r="B1394" t="s">
        <v>536</v>
      </c>
      <c r="C1394" t="s">
        <v>171</v>
      </c>
      <c r="D1394" s="3">
        <f>HYPERLINK("https://szao.dolgi.msk.ru/account/3470277622/", 3470277622)</f>
        <v>3470277622</v>
      </c>
      <c r="E1394">
        <v>10208.82</v>
      </c>
    </row>
    <row r="1395" spans="1:5" x14ac:dyDescent="0.25">
      <c r="A1395" t="s">
        <v>5</v>
      </c>
      <c r="B1395" t="s">
        <v>536</v>
      </c>
      <c r="C1395" t="s">
        <v>60</v>
      </c>
      <c r="D1395" s="3">
        <f>HYPERLINK("https://szao.dolgi.msk.ru/account/3470277796/", 3470277796)</f>
        <v>3470277796</v>
      </c>
      <c r="E1395">
        <v>6909.23</v>
      </c>
    </row>
    <row r="1396" spans="1:5" x14ac:dyDescent="0.25">
      <c r="A1396" t="s">
        <v>5</v>
      </c>
      <c r="B1396" t="s">
        <v>537</v>
      </c>
      <c r="C1396" t="s">
        <v>59</v>
      </c>
      <c r="D1396" s="3">
        <f>HYPERLINK("https://szao.dolgi.msk.ru/account/3470278916/", 3470278916)</f>
        <v>3470278916</v>
      </c>
      <c r="E1396">
        <v>261497.89</v>
      </c>
    </row>
    <row r="1397" spans="1:5" x14ac:dyDescent="0.25">
      <c r="A1397" t="s">
        <v>5</v>
      </c>
      <c r="B1397" t="s">
        <v>537</v>
      </c>
      <c r="C1397" t="s">
        <v>112</v>
      </c>
      <c r="D1397" s="3">
        <f>HYPERLINK("https://szao.dolgi.msk.ru/account/3470278262/", 3470278262)</f>
        <v>3470278262</v>
      </c>
      <c r="E1397">
        <v>12048.32</v>
      </c>
    </row>
    <row r="1398" spans="1:5" x14ac:dyDescent="0.25">
      <c r="A1398" t="s">
        <v>5</v>
      </c>
      <c r="B1398" t="s">
        <v>537</v>
      </c>
      <c r="C1398" t="s">
        <v>141</v>
      </c>
      <c r="D1398" s="3">
        <f>HYPERLINK("https://szao.dolgi.msk.ru/account/3470278887/", 3470278887)</f>
        <v>3470278887</v>
      </c>
      <c r="E1398">
        <v>128572.69</v>
      </c>
    </row>
    <row r="1399" spans="1:5" x14ac:dyDescent="0.25">
      <c r="A1399" t="s">
        <v>5</v>
      </c>
      <c r="B1399" t="s">
        <v>538</v>
      </c>
      <c r="C1399" t="s">
        <v>155</v>
      </c>
      <c r="D1399" s="3">
        <f>HYPERLINK("https://szao.dolgi.msk.ru/account/3470279097/", 3470279097)</f>
        <v>3470279097</v>
      </c>
      <c r="E1399">
        <v>11784.71</v>
      </c>
    </row>
    <row r="1400" spans="1:5" x14ac:dyDescent="0.25">
      <c r="A1400" t="s">
        <v>5</v>
      </c>
      <c r="B1400" t="s">
        <v>538</v>
      </c>
      <c r="C1400" t="s">
        <v>61</v>
      </c>
      <c r="D1400" s="3">
        <f>HYPERLINK("https://szao.dolgi.msk.ru/account/3470279337/", 3470279337)</f>
        <v>3470279337</v>
      </c>
      <c r="E1400">
        <v>32657.45</v>
      </c>
    </row>
    <row r="1401" spans="1:5" x14ac:dyDescent="0.25">
      <c r="A1401" t="s">
        <v>5</v>
      </c>
      <c r="B1401" t="s">
        <v>538</v>
      </c>
      <c r="C1401" t="s">
        <v>172</v>
      </c>
      <c r="D1401" s="3">
        <f>HYPERLINK("https://szao.dolgi.msk.ru/account/3470279505/", 3470279505)</f>
        <v>3470279505</v>
      </c>
      <c r="E1401">
        <v>6404.4</v>
      </c>
    </row>
    <row r="1402" spans="1:5" x14ac:dyDescent="0.25">
      <c r="A1402" t="s">
        <v>5</v>
      </c>
      <c r="B1402" t="s">
        <v>539</v>
      </c>
      <c r="C1402" t="s">
        <v>158</v>
      </c>
      <c r="D1402" s="3">
        <f>HYPERLINK("https://szao.dolgi.msk.ru/account/3470279863/", 3470279863)</f>
        <v>3470279863</v>
      </c>
      <c r="E1402">
        <v>142539.06</v>
      </c>
    </row>
    <row r="1403" spans="1:5" x14ac:dyDescent="0.25">
      <c r="A1403" t="s">
        <v>5</v>
      </c>
      <c r="B1403" t="s">
        <v>539</v>
      </c>
      <c r="C1403" t="s">
        <v>83</v>
      </c>
      <c r="D1403" s="3">
        <f>HYPERLINK("https://szao.dolgi.msk.ru/account/3470279898/", 3470279898)</f>
        <v>3470279898</v>
      </c>
      <c r="E1403">
        <v>12713.07</v>
      </c>
    </row>
    <row r="1404" spans="1:5" x14ac:dyDescent="0.25">
      <c r="A1404" t="s">
        <v>5</v>
      </c>
      <c r="B1404" t="s">
        <v>539</v>
      </c>
      <c r="C1404" t="s">
        <v>142</v>
      </c>
      <c r="D1404" s="3">
        <f>HYPERLINK("https://szao.dolgi.msk.ru/account/3470280485/", 3470280485)</f>
        <v>3470280485</v>
      </c>
      <c r="E1404">
        <v>27268.25</v>
      </c>
    </row>
    <row r="1405" spans="1:5" x14ac:dyDescent="0.25">
      <c r="A1405" t="s">
        <v>5</v>
      </c>
      <c r="B1405" t="s">
        <v>540</v>
      </c>
      <c r="C1405" t="s">
        <v>112</v>
      </c>
      <c r="D1405" s="3">
        <f>HYPERLINK("https://szao.dolgi.msk.ru/account/3470298589/", 3470298589)</f>
        <v>3470298589</v>
      </c>
      <c r="E1405">
        <v>15441.08</v>
      </c>
    </row>
    <row r="1406" spans="1:5" x14ac:dyDescent="0.25">
      <c r="A1406" t="s">
        <v>5</v>
      </c>
      <c r="B1406" t="s">
        <v>541</v>
      </c>
      <c r="C1406" t="s">
        <v>8</v>
      </c>
      <c r="D1406" s="3">
        <f>HYPERLINK("https://szao.dolgi.msk.ru/account/3470281189/", 3470281189)</f>
        <v>3470281189</v>
      </c>
      <c r="E1406">
        <v>148981.12</v>
      </c>
    </row>
    <row r="1407" spans="1:5" x14ac:dyDescent="0.25">
      <c r="A1407" t="s">
        <v>5</v>
      </c>
      <c r="B1407" t="s">
        <v>541</v>
      </c>
      <c r="C1407" t="s">
        <v>13</v>
      </c>
      <c r="D1407" s="3">
        <f>HYPERLINK("https://szao.dolgi.msk.ru/account/3470301565/", 3470301565)</f>
        <v>3470301565</v>
      </c>
      <c r="E1407">
        <v>52195.27</v>
      </c>
    </row>
    <row r="1408" spans="1:5" x14ac:dyDescent="0.25">
      <c r="A1408" t="s">
        <v>5</v>
      </c>
      <c r="B1408" t="s">
        <v>541</v>
      </c>
      <c r="C1408" t="s">
        <v>64</v>
      </c>
      <c r="D1408" s="3">
        <f>HYPERLINK("https://szao.dolgi.msk.ru/account/3470301573/", 3470301573)</f>
        <v>3470301573</v>
      </c>
      <c r="E1408">
        <v>21583.73</v>
      </c>
    </row>
    <row r="1409" spans="1:5" x14ac:dyDescent="0.25">
      <c r="A1409" t="s">
        <v>5</v>
      </c>
      <c r="B1409" t="s">
        <v>542</v>
      </c>
      <c r="C1409" t="s">
        <v>47</v>
      </c>
      <c r="D1409" s="3">
        <f>HYPERLINK("https://szao.dolgi.msk.ru/account/3470301733/", 3470301733)</f>
        <v>3470301733</v>
      </c>
      <c r="E1409">
        <v>40190.449999999997</v>
      </c>
    </row>
    <row r="1410" spans="1:5" x14ac:dyDescent="0.25">
      <c r="A1410" t="s">
        <v>5</v>
      </c>
      <c r="B1410" t="s">
        <v>542</v>
      </c>
      <c r="C1410" t="s">
        <v>7</v>
      </c>
      <c r="D1410" s="3">
        <f>HYPERLINK("https://szao.dolgi.msk.ru/account/3470281541/", 3470281541)</f>
        <v>3470281541</v>
      </c>
      <c r="E1410">
        <v>46342.73</v>
      </c>
    </row>
    <row r="1411" spans="1:5" x14ac:dyDescent="0.25">
      <c r="A1411" t="s">
        <v>5</v>
      </c>
      <c r="B1411" t="s">
        <v>542</v>
      </c>
      <c r="C1411" t="s">
        <v>119</v>
      </c>
      <c r="D1411" s="3">
        <f>HYPERLINK("https://szao.dolgi.msk.ru/account/3470281701/", 3470281701)</f>
        <v>3470281701</v>
      </c>
      <c r="E1411">
        <v>24436.53</v>
      </c>
    </row>
    <row r="1412" spans="1:5" x14ac:dyDescent="0.25">
      <c r="A1412" t="s">
        <v>5</v>
      </c>
      <c r="B1412" t="s">
        <v>542</v>
      </c>
      <c r="C1412" t="s">
        <v>79</v>
      </c>
      <c r="D1412" s="3">
        <f>HYPERLINK("https://szao.dolgi.msk.ru/account/3470282034/", 3470282034)</f>
        <v>3470282034</v>
      </c>
      <c r="E1412">
        <v>27027.53</v>
      </c>
    </row>
    <row r="1413" spans="1:5" x14ac:dyDescent="0.25">
      <c r="A1413" t="s">
        <v>5</v>
      </c>
      <c r="B1413" t="s">
        <v>542</v>
      </c>
      <c r="C1413" t="s">
        <v>142</v>
      </c>
      <c r="D1413" s="3">
        <f>HYPERLINK("https://szao.dolgi.msk.ru/account/3470282376/", 3470282376)</f>
        <v>3470282376</v>
      </c>
      <c r="E1413">
        <v>7378.88</v>
      </c>
    </row>
    <row r="1414" spans="1:5" x14ac:dyDescent="0.25">
      <c r="A1414" t="s">
        <v>5</v>
      </c>
      <c r="B1414" t="s">
        <v>543</v>
      </c>
      <c r="C1414" t="s">
        <v>87</v>
      </c>
      <c r="D1414" s="3">
        <f>HYPERLINK("https://szao.dolgi.msk.ru/account/3470298722/", 3470298722)</f>
        <v>3470298722</v>
      </c>
      <c r="E1414">
        <v>17390.63</v>
      </c>
    </row>
    <row r="1415" spans="1:5" x14ac:dyDescent="0.25">
      <c r="A1415" t="s">
        <v>5</v>
      </c>
      <c r="B1415" t="s">
        <v>543</v>
      </c>
      <c r="C1415" t="s">
        <v>281</v>
      </c>
      <c r="D1415" s="3">
        <f>HYPERLINK("https://szao.dolgi.msk.ru/account/3470331078/", 3470331078)</f>
        <v>3470331078</v>
      </c>
      <c r="E1415">
        <v>226771.61</v>
      </c>
    </row>
    <row r="1416" spans="1:5" x14ac:dyDescent="0.25">
      <c r="A1416" t="s">
        <v>5</v>
      </c>
      <c r="B1416" t="s">
        <v>544</v>
      </c>
      <c r="C1416" t="s">
        <v>158</v>
      </c>
      <c r="D1416" s="3">
        <f>HYPERLINK("https://szao.dolgi.msk.ru/account/3470283272/", 3470283272)</f>
        <v>3470283272</v>
      </c>
      <c r="E1416">
        <v>63825.279999999999</v>
      </c>
    </row>
    <row r="1417" spans="1:5" x14ac:dyDescent="0.25">
      <c r="A1417" t="s">
        <v>5</v>
      </c>
      <c r="B1417" t="s">
        <v>544</v>
      </c>
      <c r="C1417" t="s">
        <v>161</v>
      </c>
      <c r="D1417" s="3">
        <f>HYPERLINK("https://szao.dolgi.msk.ru/account/3470283301/", 3470283301)</f>
        <v>3470283301</v>
      </c>
      <c r="E1417">
        <v>36389.99</v>
      </c>
    </row>
    <row r="1418" spans="1:5" x14ac:dyDescent="0.25">
      <c r="A1418" t="s">
        <v>5</v>
      </c>
      <c r="B1418" t="s">
        <v>545</v>
      </c>
      <c r="C1418" t="s">
        <v>112</v>
      </c>
      <c r="D1418" s="3">
        <f>HYPERLINK("https://szao.dolgi.msk.ru/account/3470299004/", 3470299004)</f>
        <v>3470299004</v>
      </c>
      <c r="E1418">
        <v>10118.18</v>
      </c>
    </row>
    <row r="1419" spans="1:5" x14ac:dyDescent="0.25">
      <c r="A1419" t="s">
        <v>5</v>
      </c>
      <c r="B1419" t="s">
        <v>545</v>
      </c>
      <c r="C1419" t="s">
        <v>160</v>
      </c>
      <c r="D1419" s="3">
        <f>HYPERLINK("https://szao.dolgi.msk.ru/account/3470283774/", 3470283774)</f>
        <v>3470283774</v>
      </c>
      <c r="E1419">
        <v>95773.91</v>
      </c>
    </row>
    <row r="1420" spans="1:5" x14ac:dyDescent="0.25">
      <c r="A1420" t="s">
        <v>5</v>
      </c>
      <c r="B1420" t="s">
        <v>545</v>
      </c>
      <c r="C1420" t="s">
        <v>30</v>
      </c>
      <c r="D1420" s="3">
        <f>HYPERLINK("https://szao.dolgi.msk.ru/account/3470298992/", 3470298992)</f>
        <v>3470298992</v>
      </c>
      <c r="E1420">
        <v>12942.99</v>
      </c>
    </row>
    <row r="1421" spans="1:5" x14ac:dyDescent="0.25">
      <c r="A1421" t="s">
        <v>5</v>
      </c>
      <c r="B1421" t="s">
        <v>546</v>
      </c>
      <c r="C1421" t="s">
        <v>135</v>
      </c>
      <c r="D1421" s="3">
        <f>HYPERLINK("https://szao.dolgi.msk.ru/account/3470288604/", 3470288604)</f>
        <v>3470288604</v>
      </c>
      <c r="E1421">
        <v>9693.4599999999991</v>
      </c>
    </row>
    <row r="1422" spans="1:5" x14ac:dyDescent="0.25">
      <c r="A1422" t="s">
        <v>5</v>
      </c>
      <c r="B1422" t="s">
        <v>546</v>
      </c>
      <c r="C1422" t="s">
        <v>83</v>
      </c>
      <c r="D1422" s="3">
        <f>HYPERLINK("https://szao.dolgi.msk.ru/account/3470288612/", 3470288612)</f>
        <v>3470288612</v>
      </c>
      <c r="E1422">
        <v>59014.99</v>
      </c>
    </row>
    <row r="1423" spans="1:5" x14ac:dyDescent="0.25">
      <c r="A1423" t="s">
        <v>5</v>
      </c>
      <c r="B1423" t="s">
        <v>547</v>
      </c>
      <c r="C1423" t="s">
        <v>82</v>
      </c>
      <c r="D1423" s="3">
        <f>HYPERLINK("https://szao.dolgi.msk.ru/account/3470313953/", 3470313953)</f>
        <v>3470313953</v>
      </c>
      <c r="E1423">
        <v>147695.46</v>
      </c>
    </row>
    <row r="1424" spans="1:5" x14ac:dyDescent="0.25">
      <c r="A1424" t="s">
        <v>5</v>
      </c>
      <c r="B1424" t="s">
        <v>548</v>
      </c>
      <c r="C1424" t="s">
        <v>13</v>
      </c>
      <c r="D1424" s="3">
        <f>HYPERLINK("https://szao.dolgi.msk.ru/account/3470482466/", 3470482466)</f>
        <v>3470482466</v>
      </c>
      <c r="E1424">
        <v>74044.759999999995</v>
      </c>
    </row>
    <row r="1425" spans="1:5" x14ac:dyDescent="0.25">
      <c r="A1425" t="s">
        <v>5</v>
      </c>
      <c r="B1425" t="s">
        <v>548</v>
      </c>
      <c r="C1425" t="s">
        <v>7</v>
      </c>
      <c r="D1425" s="3">
        <f>HYPERLINK("https://szao.dolgi.msk.ru/account/3470482618/", 3470482618)</f>
        <v>3470482618</v>
      </c>
      <c r="E1425">
        <v>127474.2</v>
      </c>
    </row>
    <row r="1426" spans="1:5" x14ac:dyDescent="0.25">
      <c r="A1426" t="s">
        <v>5</v>
      </c>
      <c r="B1426" t="s">
        <v>549</v>
      </c>
      <c r="C1426" t="s">
        <v>282</v>
      </c>
      <c r="D1426" s="3">
        <f>HYPERLINK("https://szao.dolgi.msk.ru/account/3470482925/", 3470482925)</f>
        <v>3470482925</v>
      </c>
      <c r="E1426">
        <v>28075.66</v>
      </c>
    </row>
    <row r="1427" spans="1:5" x14ac:dyDescent="0.25">
      <c r="A1427" t="s">
        <v>5</v>
      </c>
      <c r="B1427" t="s">
        <v>549</v>
      </c>
      <c r="C1427" t="s">
        <v>30</v>
      </c>
      <c r="D1427" s="3">
        <f>HYPERLINK("https://szao.dolgi.msk.ru/account/3470482992/", 3470482992)</f>
        <v>3470482992</v>
      </c>
      <c r="E1427">
        <v>8083.43</v>
      </c>
    </row>
    <row r="1428" spans="1:5" x14ac:dyDescent="0.25">
      <c r="A1428" t="s">
        <v>5</v>
      </c>
      <c r="B1428" t="s">
        <v>550</v>
      </c>
      <c r="C1428" t="s">
        <v>284</v>
      </c>
      <c r="D1428" s="3">
        <f>HYPERLINK("https://szao.dolgi.msk.ru/account/3470287441/", 3470287441)</f>
        <v>3470287441</v>
      </c>
      <c r="E1428">
        <v>106195.33</v>
      </c>
    </row>
    <row r="1429" spans="1:5" x14ac:dyDescent="0.25">
      <c r="A1429" t="s">
        <v>5</v>
      </c>
      <c r="B1429" t="s">
        <v>550</v>
      </c>
      <c r="C1429" t="s">
        <v>284</v>
      </c>
      <c r="D1429" s="3">
        <f>HYPERLINK("https://szao.dolgi.msk.ru/account/3470444443/", 3470444443)</f>
        <v>3470444443</v>
      </c>
      <c r="E1429">
        <v>12093.12</v>
      </c>
    </row>
    <row r="1430" spans="1:5" x14ac:dyDescent="0.25">
      <c r="A1430" t="s">
        <v>5</v>
      </c>
      <c r="B1430" t="s">
        <v>550</v>
      </c>
      <c r="C1430" t="s">
        <v>160</v>
      </c>
      <c r="D1430" s="3">
        <f>HYPERLINK("https://szao.dolgi.msk.ru/account/3470313187/", 3470313187)</f>
        <v>3470313187</v>
      </c>
      <c r="E1430">
        <v>9130.36</v>
      </c>
    </row>
    <row r="1431" spans="1:5" x14ac:dyDescent="0.25">
      <c r="A1431" t="s">
        <v>5</v>
      </c>
      <c r="B1431" t="s">
        <v>551</v>
      </c>
      <c r="C1431" t="s">
        <v>11</v>
      </c>
      <c r="D1431" s="3">
        <f>HYPERLINK("https://szao.dolgi.msk.ru/account/3470468509/", 3470468509)</f>
        <v>3470468509</v>
      </c>
      <c r="E1431">
        <v>5545.18</v>
      </c>
    </row>
    <row r="1432" spans="1:5" x14ac:dyDescent="0.25">
      <c r="A1432" t="s">
        <v>5</v>
      </c>
      <c r="B1432" t="s">
        <v>551</v>
      </c>
      <c r="C1432" t="s">
        <v>13</v>
      </c>
      <c r="D1432" s="3">
        <f>HYPERLINK("https://szao.dolgi.msk.ru/account/3470599285/", 3470599285)</f>
        <v>3470599285</v>
      </c>
      <c r="E1432">
        <v>14393.68</v>
      </c>
    </row>
    <row r="1433" spans="1:5" x14ac:dyDescent="0.25">
      <c r="A1433" t="s">
        <v>5</v>
      </c>
      <c r="B1433" t="s">
        <v>551</v>
      </c>
      <c r="C1433" t="s">
        <v>24</v>
      </c>
      <c r="D1433" s="3">
        <f>HYPERLINK("https://szao.dolgi.msk.ru/account/3470468576/", 3470468576)</f>
        <v>3470468576</v>
      </c>
      <c r="E1433">
        <v>4789.9799999999996</v>
      </c>
    </row>
    <row r="1434" spans="1:5" x14ac:dyDescent="0.25">
      <c r="A1434" t="s">
        <v>5</v>
      </c>
      <c r="B1434" t="s">
        <v>551</v>
      </c>
      <c r="C1434" t="s">
        <v>102</v>
      </c>
      <c r="D1434" s="3">
        <f>HYPERLINK("https://szao.dolgi.msk.ru/account/3470468672/", 3470468672)</f>
        <v>3470468672</v>
      </c>
      <c r="E1434">
        <v>23334.1</v>
      </c>
    </row>
    <row r="1435" spans="1:5" x14ac:dyDescent="0.25">
      <c r="A1435" t="s">
        <v>5</v>
      </c>
      <c r="B1435" t="s">
        <v>551</v>
      </c>
      <c r="C1435" t="s">
        <v>102</v>
      </c>
      <c r="D1435" s="3">
        <f>HYPERLINK("https://szao.dolgi.msk.ru/account/3470468699/", 3470468699)</f>
        <v>3470468699</v>
      </c>
      <c r="E1435">
        <v>15509.44</v>
      </c>
    </row>
    <row r="1436" spans="1:5" x14ac:dyDescent="0.25">
      <c r="A1436" t="s">
        <v>5</v>
      </c>
      <c r="B1436" t="s">
        <v>551</v>
      </c>
      <c r="C1436" t="s">
        <v>171</v>
      </c>
      <c r="D1436" s="3">
        <f>HYPERLINK("https://szao.dolgi.msk.ru/account/3470469085/", 3470469085)</f>
        <v>3470469085</v>
      </c>
      <c r="E1436">
        <v>14434.49</v>
      </c>
    </row>
    <row r="1437" spans="1:5" x14ac:dyDescent="0.25">
      <c r="A1437" t="s">
        <v>5</v>
      </c>
      <c r="B1437" t="s">
        <v>551</v>
      </c>
      <c r="C1437" t="s">
        <v>160</v>
      </c>
      <c r="D1437" s="3">
        <f>HYPERLINK("https://szao.dolgi.msk.ru/account/3470469122/", 3470469122)</f>
        <v>3470469122</v>
      </c>
      <c r="E1437">
        <v>12536.44</v>
      </c>
    </row>
    <row r="1438" spans="1:5" x14ac:dyDescent="0.25">
      <c r="A1438" t="s">
        <v>5</v>
      </c>
      <c r="B1438" t="s">
        <v>551</v>
      </c>
      <c r="C1438" t="s">
        <v>135</v>
      </c>
      <c r="D1438" s="3">
        <f>HYPERLINK("https://szao.dolgi.msk.ru/account/3470469173/", 3470469173)</f>
        <v>3470469173</v>
      </c>
      <c r="E1438">
        <v>12060.42</v>
      </c>
    </row>
    <row r="1439" spans="1:5" x14ac:dyDescent="0.25">
      <c r="A1439" t="s">
        <v>5</v>
      </c>
      <c r="B1439" t="s">
        <v>551</v>
      </c>
      <c r="C1439" t="s">
        <v>295</v>
      </c>
      <c r="D1439" s="3">
        <f>HYPERLINK("https://szao.dolgi.msk.ru/account/3470469245/", 3470469245)</f>
        <v>3470469245</v>
      </c>
      <c r="E1439">
        <v>14617.53</v>
      </c>
    </row>
    <row r="1440" spans="1:5" x14ac:dyDescent="0.25">
      <c r="A1440" t="s">
        <v>5</v>
      </c>
      <c r="B1440" t="s">
        <v>551</v>
      </c>
      <c r="C1440" t="s">
        <v>60</v>
      </c>
      <c r="D1440" s="3">
        <f>HYPERLINK("https://szao.dolgi.msk.ru/account/3470469296/", 3470469296)</f>
        <v>3470469296</v>
      </c>
      <c r="E1440">
        <v>15687.84</v>
      </c>
    </row>
    <row r="1441" spans="1:5" x14ac:dyDescent="0.25">
      <c r="A1441" t="s">
        <v>5</v>
      </c>
      <c r="B1441" t="s">
        <v>552</v>
      </c>
      <c r="C1441" t="s">
        <v>87</v>
      </c>
      <c r="D1441" s="3">
        <f>HYPERLINK("https://szao.dolgi.msk.ru/account/3470288284/", 3470288284)</f>
        <v>3470288284</v>
      </c>
      <c r="E1441">
        <v>212769.75</v>
      </c>
    </row>
    <row r="1442" spans="1:5" x14ac:dyDescent="0.25">
      <c r="A1442" t="s">
        <v>5</v>
      </c>
      <c r="B1442" t="s">
        <v>552</v>
      </c>
      <c r="C1442" t="s">
        <v>64</v>
      </c>
      <c r="D1442" s="3">
        <f>HYPERLINK("https://szao.dolgi.msk.ru/account/3470416805/", 3470416805)</f>
        <v>3470416805</v>
      </c>
      <c r="E1442">
        <v>73091.89</v>
      </c>
    </row>
    <row r="1443" spans="1:5" x14ac:dyDescent="0.25">
      <c r="A1443" t="s">
        <v>5</v>
      </c>
      <c r="B1443" t="s">
        <v>552</v>
      </c>
      <c r="C1443" t="s">
        <v>7</v>
      </c>
      <c r="D1443" s="3">
        <f>HYPERLINK("https://szao.dolgi.msk.ru/account/3470288225/", 3470288225)</f>
        <v>3470288225</v>
      </c>
      <c r="E1443">
        <v>12125.48</v>
      </c>
    </row>
    <row r="1444" spans="1:5" x14ac:dyDescent="0.25">
      <c r="A1444" t="s">
        <v>5</v>
      </c>
      <c r="B1444" t="s">
        <v>553</v>
      </c>
      <c r="C1444" t="s">
        <v>62</v>
      </c>
      <c r="D1444" s="3">
        <f>HYPERLINK("https://szao.dolgi.msk.ru/account/3470291539/", 3470291539)</f>
        <v>3470291539</v>
      </c>
      <c r="E1444">
        <v>61732.52</v>
      </c>
    </row>
    <row r="1445" spans="1:5" x14ac:dyDescent="0.25">
      <c r="A1445" t="s">
        <v>5</v>
      </c>
      <c r="B1445" t="s">
        <v>553</v>
      </c>
      <c r="C1445" t="s">
        <v>122</v>
      </c>
      <c r="D1445" s="3">
        <f>HYPERLINK("https://szao.dolgi.msk.ru/account/3470291555/", 3470291555)</f>
        <v>3470291555</v>
      </c>
      <c r="E1445">
        <v>8870.4699999999993</v>
      </c>
    </row>
    <row r="1446" spans="1:5" x14ac:dyDescent="0.25">
      <c r="A1446" t="s">
        <v>5</v>
      </c>
      <c r="B1446" t="s">
        <v>554</v>
      </c>
      <c r="C1446" t="s">
        <v>555</v>
      </c>
      <c r="D1446" s="3">
        <f>HYPERLINK("https://szao.dolgi.msk.ru/account/3470335191/", 3470335191)</f>
        <v>3470335191</v>
      </c>
      <c r="E1446">
        <v>13676.46</v>
      </c>
    </row>
    <row r="1447" spans="1:5" x14ac:dyDescent="0.25">
      <c r="A1447" t="s">
        <v>5</v>
      </c>
      <c r="B1447" t="s">
        <v>554</v>
      </c>
      <c r="C1447" t="s">
        <v>462</v>
      </c>
      <c r="D1447" s="3">
        <f>HYPERLINK("https://szao.dolgi.msk.ru/account/3470335271/", 3470335271)</f>
        <v>3470335271</v>
      </c>
      <c r="E1447">
        <v>3988.29</v>
      </c>
    </row>
    <row r="1448" spans="1:5" x14ac:dyDescent="0.25">
      <c r="A1448" t="s">
        <v>5</v>
      </c>
      <c r="B1448" t="s">
        <v>554</v>
      </c>
      <c r="C1448" t="s">
        <v>176</v>
      </c>
      <c r="D1448" s="3">
        <f>HYPERLINK("https://szao.dolgi.msk.ru/account/3470334834/", 3470334834)</f>
        <v>3470334834</v>
      </c>
      <c r="E1448">
        <v>14601.35</v>
      </c>
    </row>
    <row r="1449" spans="1:5" x14ac:dyDescent="0.25">
      <c r="A1449" t="s">
        <v>5</v>
      </c>
      <c r="B1449" t="s">
        <v>554</v>
      </c>
      <c r="C1449" t="s">
        <v>472</v>
      </c>
      <c r="D1449" s="3">
        <f>HYPERLINK("https://szao.dolgi.msk.ru/account/3470333727/", 3470333727)</f>
        <v>3470333727</v>
      </c>
      <c r="E1449">
        <v>187008.29</v>
      </c>
    </row>
    <row r="1450" spans="1:5" x14ac:dyDescent="0.25">
      <c r="A1450" t="s">
        <v>5</v>
      </c>
      <c r="B1450" t="s">
        <v>554</v>
      </c>
      <c r="C1450" t="s">
        <v>475</v>
      </c>
      <c r="D1450" s="3">
        <f>HYPERLINK("https://szao.dolgi.msk.ru/account/3470336522/", 3470336522)</f>
        <v>3470336522</v>
      </c>
      <c r="E1450">
        <v>9304.9</v>
      </c>
    </row>
    <row r="1451" spans="1:5" x14ac:dyDescent="0.25">
      <c r="A1451" t="s">
        <v>5</v>
      </c>
      <c r="B1451" t="s">
        <v>554</v>
      </c>
      <c r="C1451" t="s">
        <v>556</v>
      </c>
      <c r="D1451" s="3">
        <f>HYPERLINK("https://szao.dolgi.msk.ru/account/3470336012/", 3470336012)</f>
        <v>3470336012</v>
      </c>
      <c r="E1451">
        <v>89028.97</v>
      </c>
    </row>
    <row r="1452" spans="1:5" x14ac:dyDescent="0.25">
      <c r="A1452" t="s">
        <v>5</v>
      </c>
      <c r="B1452" t="s">
        <v>554</v>
      </c>
      <c r="C1452" t="s">
        <v>19</v>
      </c>
      <c r="D1452" s="3">
        <f>HYPERLINK("https://szao.dolgi.msk.ru/account/3470475784/", 3470475784)</f>
        <v>3470475784</v>
      </c>
      <c r="E1452">
        <v>8638.7099999999991</v>
      </c>
    </row>
    <row r="1453" spans="1:5" x14ac:dyDescent="0.25">
      <c r="A1453" t="s">
        <v>5</v>
      </c>
      <c r="B1453" t="s">
        <v>554</v>
      </c>
      <c r="C1453" t="s">
        <v>44</v>
      </c>
      <c r="D1453" s="3">
        <f>HYPERLINK("https://szao.dolgi.msk.ru/account/3470335562/", 3470335562)</f>
        <v>3470335562</v>
      </c>
      <c r="E1453">
        <v>10110.799999999999</v>
      </c>
    </row>
    <row r="1454" spans="1:5" x14ac:dyDescent="0.25">
      <c r="A1454" t="s">
        <v>5</v>
      </c>
      <c r="B1454" t="s">
        <v>554</v>
      </c>
      <c r="C1454" t="s">
        <v>557</v>
      </c>
      <c r="D1454" s="3">
        <f>HYPERLINK("https://szao.dolgi.msk.ru/account/3470337453/", 3470337453)</f>
        <v>3470337453</v>
      </c>
      <c r="E1454">
        <v>12627.43</v>
      </c>
    </row>
    <row r="1455" spans="1:5" x14ac:dyDescent="0.25">
      <c r="A1455" t="s">
        <v>5</v>
      </c>
      <c r="B1455" t="s">
        <v>554</v>
      </c>
      <c r="C1455" t="s">
        <v>558</v>
      </c>
      <c r="D1455" s="3">
        <f>HYPERLINK("https://szao.dolgi.msk.ru/account/3470421444/", 3470421444)</f>
        <v>3470421444</v>
      </c>
      <c r="E1455">
        <v>38181.360000000001</v>
      </c>
    </row>
    <row r="1456" spans="1:5" x14ac:dyDescent="0.25">
      <c r="A1456" t="s">
        <v>5</v>
      </c>
      <c r="B1456" t="s">
        <v>554</v>
      </c>
      <c r="C1456" t="s">
        <v>559</v>
      </c>
      <c r="D1456" s="3">
        <f>HYPERLINK("https://szao.dolgi.msk.ru/account/3470336928/", 3470336928)</f>
        <v>3470336928</v>
      </c>
      <c r="E1456">
        <v>172934.49</v>
      </c>
    </row>
    <row r="1457" spans="1:5" x14ac:dyDescent="0.25">
      <c r="A1457" t="s">
        <v>5</v>
      </c>
      <c r="B1457" t="s">
        <v>554</v>
      </c>
      <c r="C1457" t="s">
        <v>560</v>
      </c>
      <c r="D1457" s="3">
        <f>HYPERLINK("https://szao.dolgi.msk.ru/account/3470337138/", 3470337138)</f>
        <v>3470337138</v>
      </c>
      <c r="E1457">
        <v>11290.19</v>
      </c>
    </row>
    <row r="1458" spans="1:5" x14ac:dyDescent="0.25">
      <c r="A1458" t="s">
        <v>5</v>
      </c>
      <c r="B1458" t="s">
        <v>554</v>
      </c>
      <c r="C1458" t="s">
        <v>109</v>
      </c>
      <c r="D1458" s="3">
        <f>HYPERLINK("https://szao.dolgi.msk.ru/account/3470490538/", 3470490538)</f>
        <v>3470490538</v>
      </c>
      <c r="E1458">
        <v>119526.95</v>
      </c>
    </row>
    <row r="1459" spans="1:5" x14ac:dyDescent="0.25">
      <c r="A1459" t="s">
        <v>5</v>
      </c>
      <c r="B1459" t="s">
        <v>554</v>
      </c>
      <c r="C1459" t="s">
        <v>561</v>
      </c>
      <c r="D1459" s="3">
        <f>HYPERLINK("https://szao.dolgi.msk.ru/account/3470421508/", 3470421508)</f>
        <v>3470421508</v>
      </c>
      <c r="E1459">
        <v>28541.48</v>
      </c>
    </row>
    <row r="1460" spans="1:5" x14ac:dyDescent="0.25">
      <c r="A1460" t="s">
        <v>5</v>
      </c>
      <c r="B1460" t="s">
        <v>554</v>
      </c>
      <c r="C1460" t="s">
        <v>25</v>
      </c>
      <c r="D1460" s="3">
        <f>HYPERLINK("https://szao.dolgi.msk.ru/account/3470421532/", 3470421532)</f>
        <v>3470421532</v>
      </c>
      <c r="E1460">
        <v>60249.88</v>
      </c>
    </row>
    <row r="1461" spans="1:5" x14ac:dyDescent="0.25">
      <c r="A1461" t="s">
        <v>5</v>
      </c>
      <c r="B1461" t="s">
        <v>562</v>
      </c>
      <c r="C1461" t="s">
        <v>7</v>
      </c>
      <c r="D1461" s="3">
        <f>HYPERLINK("https://szao.dolgi.msk.ru/account/3470292398/", 3470292398)</f>
        <v>3470292398</v>
      </c>
      <c r="E1461">
        <v>11618.12</v>
      </c>
    </row>
    <row r="1462" spans="1:5" x14ac:dyDescent="0.25">
      <c r="A1462" t="s">
        <v>5</v>
      </c>
      <c r="B1462" t="s">
        <v>562</v>
      </c>
      <c r="C1462" t="s">
        <v>116</v>
      </c>
      <c r="D1462" s="3">
        <f>HYPERLINK("https://szao.dolgi.msk.ru/account/3470292945/", 3470292945)</f>
        <v>3470292945</v>
      </c>
      <c r="E1462">
        <v>21490.1</v>
      </c>
    </row>
    <row r="1463" spans="1:5" x14ac:dyDescent="0.25">
      <c r="A1463" t="s">
        <v>5</v>
      </c>
      <c r="B1463" t="s">
        <v>562</v>
      </c>
      <c r="C1463" t="s">
        <v>10</v>
      </c>
      <c r="D1463" s="3">
        <f>HYPERLINK("https://szao.dolgi.msk.ru/account/3470293403/", 3470293403)</f>
        <v>3470293403</v>
      </c>
      <c r="E1463">
        <v>138712.01999999999</v>
      </c>
    </row>
    <row r="1464" spans="1:5" x14ac:dyDescent="0.25">
      <c r="A1464" t="s">
        <v>5</v>
      </c>
      <c r="B1464" t="s">
        <v>562</v>
      </c>
      <c r="C1464" t="s">
        <v>85</v>
      </c>
      <c r="D1464" s="3">
        <f>HYPERLINK("https://szao.dolgi.msk.ru/account/3470291897/", 3470291897)</f>
        <v>3470291897</v>
      </c>
      <c r="E1464">
        <v>5383.66</v>
      </c>
    </row>
    <row r="1465" spans="1:5" x14ac:dyDescent="0.25">
      <c r="A1465" t="s">
        <v>5</v>
      </c>
      <c r="B1465" t="s">
        <v>562</v>
      </c>
      <c r="C1465" t="s">
        <v>266</v>
      </c>
      <c r="D1465" s="3">
        <f>HYPERLINK("https://szao.dolgi.msk.ru/account/3470292304/", 3470292304)</f>
        <v>3470292304</v>
      </c>
      <c r="E1465">
        <v>18044.2</v>
      </c>
    </row>
    <row r="1466" spans="1:5" x14ac:dyDescent="0.25">
      <c r="A1466" t="s">
        <v>5</v>
      </c>
      <c r="B1466" t="s">
        <v>562</v>
      </c>
      <c r="C1466" t="s">
        <v>127</v>
      </c>
      <c r="D1466" s="3">
        <f>HYPERLINK("https://szao.dolgi.msk.ru/account/3470292355/", 3470292355)</f>
        <v>3470292355</v>
      </c>
      <c r="E1466">
        <v>220516.92</v>
      </c>
    </row>
    <row r="1467" spans="1:5" x14ac:dyDescent="0.25">
      <c r="A1467" t="s">
        <v>5</v>
      </c>
      <c r="B1467" t="s">
        <v>563</v>
      </c>
      <c r="C1467" t="s">
        <v>11</v>
      </c>
      <c r="D1467" s="3">
        <f>HYPERLINK("https://szao.dolgi.msk.ru/account/3470290114/", 3470290114)</f>
        <v>3470290114</v>
      </c>
      <c r="E1467">
        <v>8925.8700000000008</v>
      </c>
    </row>
    <row r="1468" spans="1:5" x14ac:dyDescent="0.25">
      <c r="A1468" t="s">
        <v>5</v>
      </c>
      <c r="B1468" t="s">
        <v>563</v>
      </c>
      <c r="C1468" t="s">
        <v>96</v>
      </c>
      <c r="D1468" s="3">
        <f>HYPERLINK("https://szao.dolgi.msk.ru/account/3470289973/", 3470289973)</f>
        <v>3470289973</v>
      </c>
      <c r="E1468">
        <v>26146.959999999999</v>
      </c>
    </row>
    <row r="1469" spans="1:5" x14ac:dyDescent="0.25">
      <c r="A1469" t="s">
        <v>5</v>
      </c>
      <c r="B1469" t="s">
        <v>563</v>
      </c>
      <c r="C1469" t="s">
        <v>66</v>
      </c>
      <c r="D1469" s="3">
        <f>HYPERLINK("https://szao.dolgi.msk.ru/account/3470290085/", 3470290085)</f>
        <v>3470290085</v>
      </c>
      <c r="E1469">
        <v>15286.21</v>
      </c>
    </row>
    <row r="1470" spans="1:5" x14ac:dyDescent="0.25">
      <c r="A1470" t="s">
        <v>5</v>
      </c>
      <c r="B1470" t="s">
        <v>563</v>
      </c>
      <c r="C1470" t="s">
        <v>140</v>
      </c>
      <c r="D1470" s="3">
        <f>HYPERLINK("https://szao.dolgi.msk.ru/account/3470290552/", 3470290552)</f>
        <v>3470290552</v>
      </c>
      <c r="E1470">
        <v>32852.9</v>
      </c>
    </row>
  </sheetData>
  <autoFilter ref="A1:E147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Жилищник района Щукино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 Геннадьевна Севостьянова (Ведущий юрисконсульт) &lt;sevostyanova-valentina@mail.ru&gt;</dc:creator>
  <dc:description>uuid: 018a21694a097000ad05946251e5ff23 generated: 2023-08-23 11:01:02</dc:description>
  <cp:lastModifiedBy>User</cp:lastModifiedBy>
  <dcterms:created xsi:type="dcterms:W3CDTF">2023-08-23T08:01:05Z</dcterms:created>
  <dcterms:modified xsi:type="dcterms:W3CDTF">2023-08-23T08:45:09Z</dcterms:modified>
</cp:coreProperties>
</file>